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3515" windowHeight="11535" firstSheet="1" activeTab="3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24519"/>
</workbook>
</file>

<file path=xl/calcChain.xml><?xml version="1.0" encoding="utf-8"?>
<calcChain xmlns="http://schemas.openxmlformats.org/spreadsheetml/2006/main">
  <c r="K90" i="3"/>
  <c r="J90"/>
  <c r="K89"/>
  <c r="J89"/>
  <c r="K88"/>
  <c r="J88"/>
  <c r="K16" i="1"/>
  <c r="K15"/>
  <c r="K14"/>
  <c r="K13"/>
  <c r="K12"/>
  <c r="K11"/>
  <c r="C31" i="8" l="1"/>
  <c r="G31" i="7"/>
  <c r="F31"/>
  <c r="H33"/>
  <c r="G88"/>
  <c r="H93"/>
  <c r="G92"/>
  <c r="F92"/>
  <c r="G89"/>
  <c r="F89"/>
  <c r="G61"/>
  <c r="F62"/>
  <c r="F61" s="1"/>
  <c r="G62"/>
  <c r="H63"/>
  <c r="I46" i="3"/>
  <c r="I89"/>
  <c r="G89"/>
  <c r="I35"/>
  <c r="H66"/>
  <c r="C14" i="8"/>
  <c r="H92" i="7" l="1"/>
  <c r="F88"/>
  <c r="H61"/>
  <c r="H62"/>
  <c r="G115" i="3" l="1"/>
  <c r="G67"/>
  <c r="G35"/>
  <c r="G67" i="7"/>
  <c r="F67"/>
  <c r="G35"/>
  <c r="G34" s="1"/>
  <c r="F35"/>
  <c r="F34" s="1"/>
  <c r="H36"/>
  <c r="E31" i="8"/>
  <c r="E14"/>
  <c r="D31"/>
  <c r="D14"/>
  <c r="I43" i="3"/>
  <c r="H34" i="7" l="1"/>
  <c r="H35"/>
  <c r="I13" i="1"/>
  <c r="I10"/>
  <c r="J14"/>
  <c r="J15"/>
  <c r="J11"/>
  <c r="J12"/>
  <c r="E18" i="8"/>
  <c r="I100" i="3"/>
  <c r="I99" s="1"/>
  <c r="G13" i="1"/>
  <c r="G10"/>
  <c r="G8" i="11" l="1"/>
  <c r="F8"/>
  <c r="G8" i="8"/>
  <c r="G10"/>
  <c r="G12"/>
  <c r="G13"/>
  <c r="G16"/>
  <c r="G17"/>
  <c r="G19"/>
  <c r="G21"/>
  <c r="G24"/>
  <c r="G26"/>
  <c r="G28"/>
  <c r="G29"/>
  <c r="G30"/>
  <c r="G33"/>
  <c r="G34"/>
  <c r="G36"/>
  <c r="G38"/>
  <c r="G40"/>
  <c r="F8"/>
  <c r="F10"/>
  <c r="F12"/>
  <c r="F13"/>
  <c r="F16"/>
  <c r="F17"/>
  <c r="F19"/>
  <c r="F21"/>
  <c r="F24"/>
  <c r="F26"/>
  <c r="F28"/>
  <c r="F29"/>
  <c r="F30"/>
  <c r="F33"/>
  <c r="F34"/>
  <c r="F36"/>
  <c r="F38"/>
  <c r="F40"/>
  <c r="K59" i="3"/>
  <c r="K60"/>
  <c r="K61"/>
  <c r="K62"/>
  <c r="K64"/>
  <c r="K65"/>
  <c r="K68"/>
  <c r="K69"/>
  <c r="K70"/>
  <c r="K72"/>
  <c r="K73"/>
  <c r="K74"/>
  <c r="K75"/>
  <c r="K76"/>
  <c r="K77"/>
  <c r="K79"/>
  <c r="K80"/>
  <c r="K81"/>
  <c r="K82"/>
  <c r="K83"/>
  <c r="K84"/>
  <c r="K85"/>
  <c r="K86"/>
  <c r="K87"/>
  <c r="K92"/>
  <c r="K93"/>
  <c r="K94"/>
  <c r="K95"/>
  <c r="K96"/>
  <c r="K97"/>
  <c r="K98"/>
  <c r="K101"/>
  <c r="K102"/>
  <c r="K103"/>
  <c r="K107"/>
  <c r="K109"/>
  <c r="K110"/>
  <c r="K111"/>
  <c r="K112"/>
  <c r="K113"/>
  <c r="K114"/>
  <c r="K116"/>
  <c r="K118"/>
  <c r="K119"/>
  <c r="J59"/>
  <c r="J60"/>
  <c r="J61"/>
  <c r="J62"/>
  <c r="J64"/>
  <c r="J65"/>
  <c r="J68"/>
  <c r="J69"/>
  <c r="J70"/>
  <c r="J72"/>
  <c r="J73"/>
  <c r="J74"/>
  <c r="J75"/>
  <c r="J76"/>
  <c r="J77"/>
  <c r="J79"/>
  <c r="J80"/>
  <c r="J81"/>
  <c r="J82"/>
  <c r="J83"/>
  <c r="J84"/>
  <c r="J85"/>
  <c r="J86"/>
  <c r="J87"/>
  <c r="J92"/>
  <c r="J93"/>
  <c r="J94"/>
  <c r="J95"/>
  <c r="J96"/>
  <c r="J97"/>
  <c r="J98"/>
  <c r="J101"/>
  <c r="J102"/>
  <c r="J103"/>
  <c r="J107"/>
  <c r="J109"/>
  <c r="J110"/>
  <c r="J111"/>
  <c r="J112"/>
  <c r="J113"/>
  <c r="J114"/>
  <c r="J116"/>
  <c r="J118"/>
  <c r="J119"/>
  <c r="K14"/>
  <c r="K15"/>
  <c r="K17"/>
  <c r="K18"/>
  <c r="K20"/>
  <c r="K21"/>
  <c r="K24"/>
  <c r="K25"/>
  <c r="K26"/>
  <c r="K28"/>
  <c r="K31"/>
  <c r="K34"/>
  <c r="K36"/>
  <c r="K40"/>
  <c r="K41"/>
  <c r="K42"/>
  <c r="K44"/>
  <c r="K49"/>
  <c r="K50"/>
  <c r="J49"/>
  <c r="J50"/>
  <c r="J21"/>
  <c r="J24"/>
  <c r="J25"/>
  <c r="J26"/>
  <c r="J28"/>
  <c r="J31"/>
  <c r="J34"/>
  <c r="J36"/>
  <c r="J40"/>
  <c r="J41"/>
  <c r="J42"/>
  <c r="J44"/>
  <c r="J14"/>
  <c r="J15"/>
  <c r="J17"/>
  <c r="J18"/>
  <c r="J20"/>
  <c r="H13" i="1"/>
  <c r="H10"/>
  <c r="K10" l="1"/>
  <c r="I16"/>
  <c r="J10"/>
  <c r="H16"/>
  <c r="G16"/>
  <c r="J13"/>
  <c r="G82" i="7"/>
  <c r="F82"/>
  <c r="F85"/>
  <c r="G85"/>
  <c r="H89"/>
  <c r="H91"/>
  <c r="F100"/>
  <c r="F99" s="1"/>
  <c r="F98" s="1"/>
  <c r="G100"/>
  <c r="G99" s="1"/>
  <c r="G98" s="1"/>
  <c r="F96"/>
  <c r="F95" s="1"/>
  <c r="G96"/>
  <c r="G95" s="1"/>
  <c r="G94" s="1"/>
  <c r="H86"/>
  <c r="F79"/>
  <c r="G79"/>
  <c r="F76"/>
  <c r="G76"/>
  <c r="F72"/>
  <c r="G72"/>
  <c r="F70"/>
  <c r="G70"/>
  <c r="F65"/>
  <c r="F64" s="1"/>
  <c r="G65"/>
  <c r="G64" s="1"/>
  <c r="F59"/>
  <c r="F58" s="1"/>
  <c r="G59"/>
  <c r="G58" s="1"/>
  <c r="F55"/>
  <c r="G55"/>
  <c r="F51"/>
  <c r="G51"/>
  <c r="F46"/>
  <c r="F45" s="1"/>
  <c r="G46"/>
  <c r="G45" s="1"/>
  <c r="G44" s="1"/>
  <c r="G42"/>
  <c r="F42"/>
  <c r="F39"/>
  <c r="G39"/>
  <c r="G30"/>
  <c r="G29" s="1"/>
  <c r="F26"/>
  <c r="G26"/>
  <c r="F24"/>
  <c r="G24"/>
  <c r="F20"/>
  <c r="F19" s="1"/>
  <c r="G20"/>
  <c r="G19" s="1"/>
  <c r="G18" s="1"/>
  <c r="F16"/>
  <c r="F15" s="1"/>
  <c r="F14" s="1"/>
  <c r="G16"/>
  <c r="G15" s="1"/>
  <c r="H101"/>
  <c r="H13"/>
  <c r="H17"/>
  <c r="H21"/>
  <c r="H25"/>
  <c r="H27"/>
  <c r="H32"/>
  <c r="H40"/>
  <c r="H41"/>
  <c r="H43"/>
  <c r="H47"/>
  <c r="H48"/>
  <c r="H52"/>
  <c r="H53"/>
  <c r="H54"/>
  <c r="H56"/>
  <c r="H57"/>
  <c r="H60"/>
  <c r="H66"/>
  <c r="H71"/>
  <c r="H73"/>
  <c r="H77"/>
  <c r="H78"/>
  <c r="H80"/>
  <c r="H83"/>
  <c r="H84"/>
  <c r="H97"/>
  <c r="F12"/>
  <c r="G12"/>
  <c r="G11" s="1"/>
  <c r="G10" s="1"/>
  <c r="D7" i="11"/>
  <c r="D6" s="1"/>
  <c r="E7"/>
  <c r="C7"/>
  <c r="C6" s="1"/>
  <c r="D37" i="8"/>
  <c r="E37"/>
  <c r="C37"/>
  <c r="D35"/>
  <c r="E35"/>
  <c r="C35"/>
  <c r="D27"/>
  <c r="E27"/>
  <c r="C27"/>
  <c r="D25"/>
  <c r="E25"/>
  <c r="C25"/>
  <c r="D23"/>
  <c r="E23"/>
  <c r="C23"/>
  <c r="D20"/>
  <c r="E20"/>
  <c r="C20"/>
  <c r="D18"/>
  <c r="C18"/>
  <c r="D11"/>
  <c r="E11"/>
  <c r="C11"/>
  <c r="D9"/>
  <c r="E9"/>
  <c r="C9"/>
  <c r="D7"/>
  <c r="C7"/>
  <c r="E7"/>
  <c r="H42" i="7" l="1"/>
  <c r="G69"/>
  <c r="H65"/>
  <c r="H55"/>
  <c r="H31"/>
  <c r="F81"/>
  <c r="G81"/>
  <c r="G75"/>
  <c r="D22" i="8"/>
  <c r="D6"/>
  <c r="J16" i="1"/>
  <c r="H85" i="7"/>
  <c r="F7" i="11"/>
  <c r="G7"/>
  <c r="E6"/>
  <c r="G7" i="8"/>
  <c r="F7"/>
  <c r="G9"/>
  <c r="F9"/>
  <c r="G20"/>
  <c r="F20"/>
  <c r="G31"/>
  <c r="F31"/>
  <c r="G11"/>
  <c r="F11"/>
  <c r="G23"/>
  <c r="F23"/>
  <c r="G35"/>
  <c r="F35"/>
  <c r="G14"/>
  <c r="F14"/>
  <c r="G25"/>
  <c r="F25"/>
  <c r="G37"/>
  <c r="F37"/>
  <c r="G18"/>
  <c r="F18"/>
  <c r="G27"/>
  <c r="F27"/>
  <c r="E22"/>
  <c r="C22"/>
  <c r="G87" i="7"/>
  <c r="F87"/>
  <c r="H100"/>
  <c r="H72"/>
  <c r="H12"/>
  <c r="H79"/>
  <c r="H19"/>
  <c r="H39"/>
  <c r="H98"/>
  <c r="H99"/>
  <c r="H96"/>
  <c r="H95"/>
  <c r="F94"/>
  <c r="H94" s="1"/>
  <c r="H82"/>
  <c r="F75"/>
  <c r="H76"/>
  <c r="F69"/>
  <c r="H70"/>
  <c r="H64"/>
  <c r="H59"/>
  <c r="H58"/>
  <c r="G50"/>
  <c r="F50"/>
  <c r="H51"/>
  <c r="H46"/>
  <c r="H45"/>
  <c r="F44"/>
  <c r="H44" s="1"/>
  <c r="G38"/>
  <c r="G37" s="1"/>
  <c r="F38"/>
  <c r="F37" s="1"/>
  <c r="F30"/>
  <c r="F29" s="1"/>
  <c r="H26"/>
  <c r="F23"/>
  <c r="F22" s="1"/>
  <c r="G23"/>
  <c r="G22" s="1"/>
  <c r="H24"/>
  <c r="H20"/>
  <c r="F18"/>
  <c r="H18" s="1"/>
  <c r="H16"/>
  <c r="G14"/>
  <c r="H14" s="1"/>
  <c r="H15"/>
  <c r="F11"/>
  <c r="C6" i="8"/>
  <c r="E6"/>
  <c r="H69" i="7" l="1"/>
  <c r="G49"/>
  <c r="H81"/>
  <c r="G74"/>
  <c r="H75"/>
  <c r="D39" i="8"/>
  <c r="F6" i="11"/>
  <c r="G6"/>
  <c r="E39" i="8"/>
  <c r="G6"/>
  <c r="G22"/>
  <c r="F22"/>
  <c r="C39"/>
  <c r="F6"/>
  <c r="H87" i="7"/>
  <c r="H88"/>
  <c r="F74"/>
  <c r="F49"/>
  <c r="H50"/>
  <c r="H37"/>
  <c r="H38"/>
  <c r="H30"/>
  <c r="H29"/>
  <c r="H22"/>
  <c r="H23"/>
  <c r="G9"/>
  <c r="F10"/>
  <c r="H11"/>
  <c r="H49" l="1"/>
  <c r="G28"/>
  <c r="G104" s="1"/>
  <c r="G39" i="8"/>
  <c r="F39"/>
  <c r="H74" i="7"/>
  <c r="F28"/>
  <c r="F9"/>
  <c r="H9" s="1"/>
  <c r="H10"/>
  <c r="F104" l="1"/>
  <c r="H28"/>
  <c r="I19" i="3" l="1"/>
  <c r="G19"/>
  <c r="I16"/>
  <c r="G16"/>
  <c r="I13"/>
  <c r="G13"/>
  <c r="H117"/>
  <c r="I117"/>
  <c r="G117"/>
  <c r="I115"/>
  <c r="I108"/>
  <c r="G108"/>
  <c r="H106"/>
  <c r="H105" s="1"/>
  <c r="I106"/>
  <c r="G106"/>
  <c r="H99"/>
  <c r="G99"/>
  <c r="I91"/>
  <c r="I66" s="1"/>
  <c r="G91"/>
  <c r="I78"/>
  <c r="G78"/>
  <c r="I71"/>
  <c r="G71"/>
  <c r="I67"/>
  <c r="H57"/>
  <c r="I58"/>
  <c r="G58"/>
  <c r="G57" s="1"/>
  <c r="G48"/>
  <c r="G46" s="1"/>
  <c r="G45" s="1"/>
  <c r="H43"/>
  <c r="G43"/>
  <c r="H38"/>
  <c r="I38"/>
  <c r="G39"/>
  <c r="G38" s="1"/>
  <c r="H32"/>
  <c r="I33"/>
  <c r="G33"/>
  <c r="H29"/>
  <c r="I30"/>
  <c r="G30"/>
  <c r="G29" s="1"/>
  <c r="I27"/>
  <c r="G27"/>
  <c r="H22"/>
  <c r="I23"/>
  <c r="G23"/>
  <c r="G32" l="1"/>
  <c r="H56"/>
  <c r="K66"/>
  <c r="G105"/>
  <c r="G104" s="1"/>
  <c r="G66"/>
  <c r="I12"/>
  <c r="G22"/>
  <c r="G12"/>
  <c r="K23"/>
  <c r="J23"/>
  <c r="J30"/>
  <c r="K30"/>
  <c r="J39"/>
  <c r="K39"/>
  <c r="K58"/>
  <c r="J58"/>
  <c r="J106"/>
  <c r="K106"/>
  <c r="J16"/>
  <c r="K16"/>
  <c r="K19"/>
  <c r="J19"/>
  <c r="J33"/>
  <c r="K33"/>
  <c r="J43"/>
  <c r="K43"/>
  <c r="K63"/>
  <c r="J63"/>
  <c r="K67"/>
  <c r="J67"/>
  <c r="K78"/>
  <c r="J78"/>
  <c r="K100"/>
  <c r="J100"/>
  <c r="K108"/>
  <c r="J108"/>
  <c r="I105"/>
  <c r="K27"/>
  <c r="J27"/>
  <c r="J48"/>
  <c r="K48"/>
  <c r="K117"/>
  <c r="J117"/>
  <c r="K13"/>
  <c r="J13"/>
  <c r="K35"/>
  <c r="J35"/>
  <c r="K71"/>
  <c r="J71"/>
  <c r="J91"/>
  <c r="K91"/>
  <c r="K115"/>
  <c r="J115"/>
  <c r="I57"/>
  <c r="H104"/>
  <c r="H12"/>
  <c r="H11" s="1"/>
  <c r="I45"/>
  <c r="H46"/>
  <c r="H45" s="1"/>
  <c r="I32"/>
  <c r="I22"/>
  <c r="I29"/>
  <c r="H10" l="1"/>
  <c r="J66"/>
  <c r="G56"/>
  <c r="G55" s="1"/>
  <c r="J12"/>
  <c r="G11"/>
  <c r="G10" s="1"/>
  <c r="K38"/>
  <c r="J38"/>
  <c r="J57"/>
  <c r="K57"/>
  <c r="I56"/>
  <c r="K29"/>
  <c r="J29"/>
  <c r="K32"/>
  <c r="J32"/>
  <c r="K105"/>
  <c r="J105"/>
  <c r="I104"/>
  <c r="K45"/>
  <c r="J45"/>
  <c r="J22"/>
  <c r="K22"/>
  <c r="K99"/>
  <c r="J99"/>
  <c r="J46"/>
  <c r="K46"/>
  <c r="K12"/>
  <c r="H55"/>
  <c r="I11"/>
  <c r="H120" l="1"/>
  <c r="G120"/>
  <c r="J56"/>
  <c r="K56"/>
  <c r="I55"/>
  <c r="K11"/>
  <c r="J11"/>
  <c r="J104"/>
  <c r="K104"/>
  <c r="I10"/>
  <c r="J55" l="1"/>
  <c r="K55"/>
  <c r="I120"/>
  <c r="K10"/>
  <c r="J10"/>
  <c r="K120" l="1"/>
  <c r="J120"/>
</calcChain>
</file>

<file path=xl/sharedStrings.xml><?xml version="1.0" encoding="utf-8"?>
<sst xmlns="http://schemas.openxmlformats.org/spreadsheetml/2006/main" count="396" uniqueCount="228">
  <si>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</si>
  <si>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</si>
  <si>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</si>
  <si>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</si>
  <si>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</si>
  <si>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</si>
  <si>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</si>
  <si>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</si>
  <si>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</si>
  <si>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</si>
  <si>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</si>
  <si>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</si>
  <si>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</si>
  <si>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</si>
  <si>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</si>
  <si>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</si>
  <si>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</si>
  <si>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</si>
  <si>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</si>
  <si>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</si>
  <si>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</si>
  <si>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</si>
  <si>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</si>
  <si>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</si>
  <si>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</si>
  <si>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….</t>
  </si>
  <si>
    <t>Prihodi od prodaje proizvedene dugotrajne imovine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</si>
  <si>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</si>
  <si>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</si>
  <si>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</si>
  <si>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</si>
  <si>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</si>
  <si>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</si>
  <si>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</si>
  <si>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</si>
  <si>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</si>
  <si>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</si>
  <si>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</si>
  <si>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</si>
  <si>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</si>
  <si>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</si>
  <si>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</si>
  <si>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</si>
  <si>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</si>
  <si>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</si>
  <si>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</si>
  <si>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</si>
  <si>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</si>
  <si>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</si>
  <si>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</si>
  <si>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</si>
  <si>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</si>
  <si>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</si>
  <si>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</si>
  <si>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</si>
  <si>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</si>
  <si>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</si>
  <si>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</si>
  <si>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</si>
  <si>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</si>
  <si>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</si>
  <si>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</si>
  <si>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</si>
  <si>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</si>
  <si>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</si>
  <si>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</si>
  <si>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</si>
  <si>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</si>
  <si>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 xml:space="preserve">BROJČANA OZNAKA PRORAČUNSKOG KORISNIKA </t>
  </si>
  <si>
    <t>Tekuće pomoći od izvanproračunskih korisnika</t>
  </si>
  <si>
    <t>Kapitalne pomći od izvanproračunskih korisnika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</si>
  <si>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</si>
  <si>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</si>
  <si>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</si>
  <si>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</si>
  <si>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</si>
  <si>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zateznih kamata</t>
  </si>
  <si>
    <t>Prihodi od pozitivnih tečajnih razlika i razlika zbog primjene valutne klauzule</t>
  </si>
  <si>
    <t>Prihodi od nefinancijske imovine</t>
  </si>
  <si>
    <t>Naknada za korištenje nefinancijske imovine</t>
  </si>
  <si>
    <t>Prihodi od upravnih i administrativnih pristojbi, pristojbi po posebnim propisima i naknada</t>
  </si>
  <si>
    <t>Prihodi po posebnim propisima</t>
  </si>
  <si>
    <t>Ostali nepomenuti prihodi</t>
  </si>
  <si>
    <t>Prihodi od pruženih usluga</t>
  </si>
  <si>
    <t>Donacije od pravnih i fizičkih osoba izvan općeg proračuna i povrat donacija po protestiranim jamstvima</t>
  </si>
  <si>
    <t>Tekuće donacije</t>
  </si>
  <si>
    <t>Prihodi od nadležnog proračuna za financiranje redovne djelatnosti proračunskih korisnika</t>
  </si>
  <si>
    <t>Prihodi od nadležnog proračuna za financiranje rashoda poslovanja</t>
  </si>
  <si>
    <t>Prihodi od nadležnog proračuna za financiranje rashoda za nabavu nefinancijske imovine</t>
  </si>
  <si>
    <t>Prihodi od HZZO-a na temelju ugovornih obveza</t>
  </si>
  <si>
    <t>Kazne, upravne mjere i ostali prihodi</t>
  </si>
  <si>
    <t>Ostali prihodi</t>
  </si>
  <si>
    <t>Tekuće pomoći temeljem prijenosa EU sredstava</t>
  </si>
  <si>
    <t>Kapitalne pomoći temeljem prijenosa EU sredstava</t>
  </si>
  <si>
    <t>Plaće za prekovremeni rad</t>
  </si>
  <si>
    <t>Plaće za posebne uvjete rada</t>
  </si>
  <si>
    <t>Ostali rashodi za zaposlene</t>
  </si>
  <si>
    <t>Doprinosi na plaće</t>
  </si>
  <si>
    <t>Doprinosi za obavezno zdravstveno osiguranje</t>
  </si>
  <si>
    <t>Doprinosi za obavezno osiguranje u slučaju nezaposlenosti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</si>
  <si>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</si>
  <si>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</si>
  <si>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</si>
  <si>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</si>
  <si>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</si>
  <si>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</si>
  <si>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</si>
  <si>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</si>
  <si>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</si>
  <si>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</si>
  <si>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</si>
  <si>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</si>
  <si>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</si>
  <si>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</si>
  <si>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</si>
  <si>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</si>
  <si>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</si>
  <si>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</si>
  <si>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</si>
  <si>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</si>
  <si>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</si>
  <si>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</si>
  <si>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</si>
  <si>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</si>
  <si>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</si>
  <si>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</si>
  <si>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</si>
  <si>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</si>
  <si>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</si>
  <si>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</si>
  <si>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</si>
  <si>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</si>
  <si>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>Rashodi za nabavu proizvedene dugotrajne imovine</t>
  </si>
  <si>
    <t>Građevinski objekti</t>
  </si>
  <si>
    <t>Poslovni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</si>
  <si>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</si>
  <si>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</si>
  <si>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</si>
  <si>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</si>
  <si>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</si>
  <si>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</si>
  <si>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Uređaji, strojevi i oprema za ostale namjene</t>
  </si>
  <si>
    <t>Prijevozna sredstva</t>
  </si>
  <si>
    <t>Prijevozna sredstva u cestovnom prometu</t>
  </si>
  <si>
    <t>Rashodi za dodatna ulaganja na nefinancijskoj imovini</t>
  </si>
  <si>
    <t>Dodatna ulaganja na građevinskim objektima</t>
  </si>
  <si>
    <t>Dodatna uslaganja na prijevoznim sredstvima</t>
  </si>
  <si>
    <t>Pomoći od izvanproračunskih korisnika</t>
  </si>
  <si>
    <t>Pomoći proračunskim korisnicima iz proračuna koji im nije nadležan</t>
  </si>
  <si>
    <t>Pomoći temeljem prijenosa EU sredstava</t>
  </si>
  <si>
    <t>Prihodi od prodaje prijevoznih sredstava</t>
  </si>
  <si>
    <t>32 Vlastiti prihodi</t>
  </si>
  <si>
    <t>4 Prihodi za posebne namjene</t>
  </si>
  <si>
    <t xml:space="preserve">  43 Ostali prihodi za posebne namjene</t>
  </si>
  <si>
    <t xml:space="preserve">  44 Decentralizirana sredstva</t>
  </si>
  <si>
    <t>5 Pomoći</t>
  </si>
  <si>
    <t xml:space="preserve"> 58 Ostale pomoći</t>
  </si>
  <si>
    <t xml:space="preserve"> 59 Pomoći/Fondovi EU</t>
  </si>
  <si>
    <t>6 Donacije</t>
  </si>
  <si>
    <t xml:space="preserve"> 62 Donacije</t>
  </si>
  <si>
    <t>7 Prihodi od prodaje nefinancijske imovine</t>
  </si>
  <si>
    <t xml:space="preserve"> 72 Prihodi od prodaje nefin.imovine i nadoknade štete s osnova osiguranja</t>
  </si>
  <si>
    <t xml:space="preserve">  32 Vlastiti prihodi</t>
  </si>
  <si>
    <t xml:space="preserve">  41 Prihodi od nefinancijske imovine</t>
  </si>
  <si>
    <t xml:space="preserve">  43 Prihodi za posebne namjene</t>
  </si>
  <si>
    <t>9 Vlastiti izvori</t>
  </si>
  <si>
    <t>Razlika višak/manjak</t>
  </si>
  <si>
    <t>07 Zdravstvo</t>
  </si>
  <si>
    <t>072 Službe za vanjske pacijente</t>
  </si>
  <si>
    <t>DOM ZDRAVLJA DUBROVNIK</t>
  </si>
  <si>
    <t>Izvor financiranja 44</t>
  </si>
  <si>
    <t>Izvor financiranja 11</t>
  </si>
  <si>
    <t>Izvor financiranja 43</t>
  </si>
  <si>
    <t>Izvor financiranja 32</t>
  </si>
  <si>
    <t>Izvor financiranja 58</t>
  </si>
  <si>
    <t>Izvor financiranja 62</t>
  </si>
  <si>
    <t>Izvor financiranja 72</t>
  </si>
  <si>
    <t>Izvor financiranja 59</t>
  </si>
  <si>
    <t>Održavanje zdravstvenih ustanova</t>
  </si>
  <si>
    <t>Decentralizirana sredstva</t>
  </si>
  <si>
    <t>Opremanje zdravstvenih ustanova</t>
  </si>
  <si>
    <t>Kapitalna ulaganja u zdravstvene ustanove</t>
  </si>
  <si>
    <t>Informatizacija zdravstvenih ustanova</t>
  </si>
  <si>
    <t>Program ustanova u zdravstvu iznad standarda</t>
  </si>
  <si>
    <t>Sufinanciranje hitne medicinske pomoći u turističkoj sezoni</t>
  </si>
  <si>
    <t>Opći prihodi i primici</t>
  </si>
  <si>
    <t>Sufinanciranje zdravstvene zaštite na otocima i poslovne djelatnosti</t>
  </si>
  <si>
    <t>Pružanje usluga temeljem ugovora s HZZO-om</t>
  </si>
  <si>
    <t>Prihodi za posebne namjene</t>
  </si>
  <si>
    <t>Vlastiti prihodi</t>
  </si>
  <si>
    <t>Ostale pomoći</t>
  </si>
  <si>
    <t>Donacije</t>
  </si>
  <si>
    <t>Prihodi od prodaje nefin.imovine i nadoknade štete s osnova osiguranja</t>
  </si>
  <si>
    <t>Usavršavanje zdravstvenih radnika i podizanje kvalitete zdravstvene zaštite</t>
  </si>
  <si>
    <t>Pomoći/ Fondovi EU</t>
  </si>
  <si>
    <t>Poticanje mjera za zdravstvene radnike</t>
  </si>
  <si>
    <t>Sufinanciranje palijativne skrbi</t>
  </si>
  <si>
    <t>Zakonski standard ustanova u zdravstvu</t>
  </si>
  <si>
    <t>PROGRAM 1209</t>
  </si>
  <si>
    <t>Aktivnost A120901</t>
  </si>
  <si>
    <t>PROGRAM 1212</t>
  </si>
  <si>
    <t>Aktivnost A121202</t>
  </si>
  <si>
    <t>Aktivnost A121203</t>
  </si>
  <si>
    <t>Aktivnost A121212</t>
  </si>
  <si>
    <t>Aktivnost A121213</t>
  </si>
  <si>
    <t>Aktivnost A121214</t>
  </si>
  <si>
    <t>Aktivnost K120902</t>
  </si>
  <si>
    <t>Aktivnost K120903</t>
  </si>
  <si>
    <t>Aktivnost K120904</t>
  </si>
  <si>
    <t>Aktivnost T121209</t>
  </si>
  <si>
    <t>Aktivnost T121215</t>
  </si>
  <si>
    <t>Pružanje usluga izvan ugovora s HZZO-om</t>
  </si>
  <si>
    <t xml:space="preserve">OSTVARENJE/IZVRŠENJE 
1.-12.2024. </t>
  </si>
  <si>
    <t xml:space="preserve">IZVRŠENJE 
1.-12.2024. </t>
  </si>
  <si>
    <t>Kapitalne donacije</t>
  </si>
  <si>
    <t xml:space="preserve"> 52 Ostale pomoći</t>
  </si>
  <si>
    <r>
      <t xml:space="preserve"> </t>
    </r>
    <r>
      <rPr>
        <sz val="10"/>
        <rFont val="Arial"/>
        <family val="2"/>
        <charset val="238"/>
      </rPr>
      <t>52 Ostale pomoći</t>
    </r>
  </si>
  <si>
    <t>Izvor financiranja 52</t>
  </si>
  <si>
    <t>REBALANS 2025.</t>
  </si>
  <si>
    <t xml:space="preserve">OSTVARENJE/IZVRŠENJE 
1.-12.2025. </t>
  </si>
  <si>
    <t xml:space="preserve">IZVRŠENJE 
1.-12.2025. </t>
  </si>
  <si>
    <t xml:space="preserve"> IZVRŠENJE 
1.-12.2025. </t>
  </si>
  <si>
    <t>Rashodi lijekova i potrošnog medicinskog materijala</t>
  </si>
  <si>
    <t>Rashodi po osnovi utroška lijekova i potrošnog medicinskog materijala</t>
  </si>
  <si>
    <t>Prihodi od prodaje postrojenja i opreme</t>
  </si>
  <si>
    <t>Aktivnost T121208</t>
  </si>
  <si>
    <t>Poboljšanje standarda zdravstvene ustanove</t>
  </si>
  <si>
    <t xml:space="preserve">IZVJEŠTAJ O IZVRŠENJU FINANCIJSKOG PLANA PRORAČUNSKOG KORISNIKA JEDINICE LOKALNE I PODRUČNE (REGIONALNE) SAMOUPRAVE ZA  2025. 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</si>
</sst>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40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" fillId="0" borderId="3" xfId="0" applyFont="1" applyBorder="1"/>
    <xf numFmtId="0" fontId="1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3" fontId="3" fillId="2" borderId="3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3" fontId="3" fillId="2" borderId="3" xfId="1" applyFont="1" applyFill="1" applyBorder="1" applyAlignment="1">
      <alignment horizontal="right"/>
    </xf>
    <xf numFmtId="43" fontId="0" fillId="0" borderId="3" xfId="1" applyFont="1" applyBorder="1"/>
    <xf numFmtId="0" fontId="9" fillId="2" borderId="3" xfId="0" applyFont="1" applyFill="1" applyBorder="1" applyAlignment="1">
      <alignment horizontal="left" vertical="center" wrapText="1"/>
    </xf>
    <xf numFmtId="43" fontId="6" fillId="2" borderId="3" xfId="1" applyFont="1" applyFill="1" applyBorder="1" applyAlignment="1">
      <alignment horizontal="right"/>
    </xf>
    <xf numFmtId="0" fontId="9" fillId="2" borderId="6" xfId="0" applyFont="1" applyFill="1" applyBorder="1" applyAlignment="1">
      <alignment horizontal="left" vertical="center"/>
    </xf>
    <xf numFmtId="43" fontId="21" fillId="0" borderId="3" xfId="1" applyFont="1" applyBorder="1"/>
    <xf numFmtId="43" fontId="9" fillId="2" borderId="3" xfId="1" applyFont="1" applyFill="1" applyBorder="1" applyAlignment="1">
      <alignment horizontal="left" wrapText="1"/>
    </xf>
    <xf numFmtId="43" fontId="0" fillId="0" borderId="3" xfId="0" applyNumberFormat="1" applyBorder="1"/>
    <xf numFmtId="43" fontId="21" fillId="0" borderId="3" xfId="0" applyNumberFormat="1" applyFont="1" applyBorder="1"/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43" fontId="3" fillId="2" borderId="4" xfId="1" applyFont="1" applyFill="1" applyBorder="1" applyAlignment="1">
      <alignment horizontal="right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43" fontId="3" fillId="2" borderId="4" xfId="1" applyFont="1" applyFill="1" applyBorder="1" applyAlignment="1">
      <alignment horizontal="right" vertical="center"/>
    </xf>
    <xf numFmtId="43" fontId="3" fillId="2" borderId="3" xfId="1" applyFont="1" applyFill="1" applyBorder="1" applyAlignment="1">
      <alignment horizontal="right" vertical="center"/>
    </xf>
    <xf numFmtId="43" fontId="0" fillId="0" borderId="3" xfId="1" applyFont="1" applyBorder="1" applyAlignment="1">
      <alignment horizontal="right"/>
    </xf>
    <xf numFmtId="43" fontId="0" fillId="0" borderId="0" xfId="0" applyNumberFormat="1"/>
    <xf numFmtId="43" fontId="1" fillId="0" borderId="3" xfId="1" applyFont="1" applyBorder="1" applyAlignment="1">
      <alignment horizontal="right"/>
    </xf>
    <xf numFmtId="43" fontId="6" fillId="2" borderId="4" xfId="1" applyFont="1" applyFill="1" applyBorder="1" applyAlignment="1">
      <alignment horizontal="right" vertical="center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43" fontId="6" fillId="0" borderId="3" xfId="1" applyFont="1" applyFill="1" applyBorder="1" applyAlignment="1">
      <alignment horizontal="right"/>
    </xf>
    <xf numFmtId="43" fontId="6" fillId="3" borderId="3" xfId="1" applyFont="1" applyFill="1" applyBorder="1" applyAlignment="1">
      <alignment horizontal="right"/>
    </xf>
    <xf numFmtId="43" fontId="6" fillId="0" borderId="3" xfId="1" applyFont="1" applyBorder="1" applyAlignment="1">
      <alignment horizontal="righ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3" fontId="0" fillId="0" borderId="3" xfId="1" applyFont="1" applyBorder="1" applyAlignment="1">
      <alignment horizontal="center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8" fillId="0" borderId="5" xfId="0" applyNumberFormat="1" applyFont="1" applyFill="1" applyBorder="1" applyAlignment="1" applyProtection="1">
      <alignment horizontal="left" wrapText="1"/>
    </xf>
    <xf numFmtId="0" fontId="11" fillId="0" borderId="1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22" fillId="2" borderId="1" xfId="0" applyNumberFormat="1" applyFont="1" applyFill="1" applyBorder="1" applyAlignment="1" applyProtection="1">
      <alignment horizontal="left" vertical="center" wrapText="1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3" fillId="2" borderId="2" xfId="0" applyNumberFormat="1" applyFont="1" applyFill="1" applyBorder="1" applyAlignment="1" applyProtection="1">
      <alignment horizontal="left" vertical="top" wrapText="1"/>
    </xf>
    <xf numFmtId="0" fontId="3" fillId="2" borderId="4" xfId="0" applyNumberFormat="1" applyFont="1" applyFill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35"/>
  <sheetViews>
    <sheetView workbookViewId="0">
      <selection activeCell="M10" sqref="M10"/>
    </sheetView>
  </sheetViews>
  <sheetFormatPr defaultRowHeight="15"/>
  <cols>
    <col min="6" max="9" width="25.28515625" customWidth="1"/>
    <col min="10" max="11" width="15.7109375" customWidth="1"/>
  </cols>
  <sheetData>
    <row r="1" spans="2:11" ht="42" customHeight="1">
      <c r="B1" s="107" t="s">
        <v>227</v>
      </c>
      <c r="C1" s="107"/>
      <c r="D1" s="107"/>
      <c r="E1" s="107"/>
      <c r="F1" s="107"/>
      <c r="G1" s="107"/>
      <c r="H1" s="107"/>
      <c r="I1" s="107"/>
      <c r="J1" s="107"/>
      <c r="K1" s="107"/>
    </row>
    <row r="2" spans="2:11" ht="18" customHeight="1">
      <c r="B2" s="2"/>
      <c r="C2" s="2"/>
      <c r="D2" s="2"/>
      <c r="E2" s="2"/>
      <c r="F2" s="2"/>
      <c r="G2" s="2"/>
      <c r="H2" s="2"/>
      <c r="I2" s="2"/>
      <c r="J2" s="2"/>
    </row>
    <row r="3" spans="2:11" ht="15.75" customHeight="1">
      <c r="B3" s="107" t="s">
        <v>12</v>
      </c>
      <c r="C3" s="107"/>
      <c r="D3" s="107"/>
      <c r="E3" s="107"/>
      <c r="F3" s="107"/>
      <c r="G3" s="107"/>
      <c r="H3" s="107"/>
      <c r="I3" s="107"/>
      <c r="J3" s="107"/>
      <c r="K3" s="107"/>
    </row>
    <row r="4" spans="2:11" ht="36" customHeight="1">
      <c r="B4" s="93"/>
      <c r="C4" s="93"/>
      <c r="D4" s="93"/>
      <c r="E4" s="20"/>
      <c r="F4" s="20"/>
      <c r="G4" s="20"/>
      <c r="H4" s="20"/>
      <c r="I4" s="3"/>
      <c r="J4" s="3"/>
    </row>
    <row r="5" spans="2:11" ht="18" customHeight="1">
      <c r="B5" s="107" t="s">
        <v>59</v>
      </c>
      <c r="C5" s="107"/>
      <c r="D5" s="107"/>
      <c r="E5" s="107"/>
      <c r="F5" s="107"/>
      <c r="G5" s="107"/>
      <c r="H5" s="107"/>
      <c r="I5" s="107"/>
      <c r="J5" s="107"/>
      <c r="K5" s="107"/>
    </row>
    <row r="6" spans="2:11" ht="18" customHeight="1">
      <c r="B6" s="42"/>
      <c r="C6" s="44"/>
      <c r="D6" s="44"/>
      <c r="E6" s="44"/>
      <c r="F6" s="44"/>
      <c r="G6" s="44"/>
      <c r="H6" s="44"/>
      <c r="I6" s="44"/>
      <c r="J6" s="44"/>
    </row>
    <row r="7" spans="2:11">
      <c r="B7" s="115" t="s">
        <v>60</v>
      </c>
      <c r="C7" s="115"/>
      <c r="D7" s="115"/>
      <c r="E7" s="115"/>
      <c r="F7" s="115"/>
      <c r="G7" s="4"/>
      <c r="H7" s="4"/>
      <c r="I7" s="4"/>
      <c r="J7" s="23"/>
    </row>
    <row r="8" spans="2:11" ht="25.5">
      <c r="B8" s="97" t="s">
        <v>7</v>
      </c>
      <c r="C8" s="98"/>
      <c r="D8" s="98"/>
      <c r="E8" s="98"/>
      <c r="F8" s="99"/>
      <c r="G8" s="28" t="s">
        <v>212</v>
      </c>
      <c r="H8" s="1" t="s">
        <v>218</v>
      </c>
      <c r="I8" s="28" t="s">
        <v>219</v>
      </c>
      <c r="J8" s="1" t="s">
        <v>17</v>
      </c>
      <c r="K8" s="1" t="s">
        <v>51</v>
      </c>
    </row>
    <row r="9" spans="2:11" s="31" customFormat="1" ht="11.25">
      <c r="B9" s="100">
        <v>1</v>
      </c>
      <c r="C9" s="100"/>
      <c r="D9" s="100"/>
      <c r="E9" s="100"/>
      <c r="F9" s="101"/>
      <c r="G9" s="30">
        <v>2</v>
      </c>
      <c r="H9" s="29">
        <v>4</v>
      </c>
      <c r="I9" s="29">
        <v>5</v>
      </c>
      <c r="J9" s="29" t="s">
        <v>19</v>
      </c>
      <c r="K9" s="29" t="s">
        <v>20</v>
      </c>
    </row>
    <row r="10" spans="2:11">
      <c r="B10" s="113" t="s">
        <v>0</v>
      </c>
      <c r="C10" s="92"/>
      <c r="D10" s="92"/>
      <c r="E10" s="92"/>
      <c r="F10" s="114"/>
      <c r="G10" s="81">
        <f>G11+G12</f>
        <v>7099411.29</v>
      </c>
      <c r="H10" s="81">
        <f>H11+H12</f>
        <v>7684542</v>
      </c>
      <c r="I10" s="81">
        <f>I11+I12</f>
        <v>7279903.1600000001</v>
      </c>
      <c r="J10" s="81">
        <f t="shared" ref="J10:J16" si="0">I10/G10*100</f>
        <v>102.5423498178537</v>
      </c>
      <c r="K10" s="81">
        <f t="shared" ref="K10:K16" si="1">I10/H10*100</f>
        <v>94.734379225203014</v>
      </c>
    </row>
    <row r="11" spans="2:11">
      <c r="B11" s="102" t="s">
        <v>52</v>
      </c>
      <c r="C11" s="103"/>
      <c r="D11" s="103"/>
      <c r="E11" s="103"/>
      <c r="F11" s="111"/>
      <c r="G11" s="80">
        <v>7099411.29</v>
      </c>
      <c r="H11" s="80">
        <v>7684542</v>
      </c>
      <c r="I11" s="80">
        <v>7279025.7599999998</v>
      </c>
      <c r="J11" s="81">
        <f t="shared" si="0"/>
        <v>102.52999104662382</v>
      </c>
      <c r="K11" s="81">
        <f t="shared" si="1"/>
        <v>94.722961498551243</v>
      </c>
    </row>
    <row r="12" spans="2:11">
      <c r="B12" s="116" t="s">
        <v>57</v>
      </c>
      <c r="C12" s="111"/>
      <c r="D12" s="111"/>
      <c r="E12" s="111"/>
      <c r="F12" s="111"/>
      <c r="G12" s="80">
        <v>0</v>
      </c>
      <c r="H12" s="80">
        <v>0</v>
      </c>
      <c r="I12" s="80">
        <v>877.4</v>
      </c>
      <c r="J12" s="81" t="e">
        <f t="shared" si="0"/>
        <v>#DIV/0!</v>
      </c>
      <c r="K12" s="81" t="e">
        <f t="shared" si="1"/>
        <v>#DIV/0!</v>
      </c>
    </row>
    <row r="13" spans="2:11">
      <c r="B13" s="24" t="s">
        <v>1</v>
      </c>
      <c r="C13" s="43"/>
      <c r="D13" s="43"/>
      <c r="E13" s="43"/>
      <c r="F13" s="43"/>
      <c r="G13" s="81">
        <f>G14+G15</f>
        <v>7108016.3699999992</v>
      </c>
      <c r="H13" s="81">
        <f>H14+H15</f>
        <v>7234542</v>
      </c>
      <c r="I13" s="81">
        <f>I14+I15</f>
        <v>7104954.7599999998</v>
      </c>
      <c r="J13" s="81">
        <f t="shared" si="0"/>
        <v>99.956927364251428</v>
      </c>
      <c r="K13" s="81">
        <f t="shared" si="1"/>
        <v>98.208770645052581</v>
      </c>
    </row>
    <row r="14" spans="2:11">
      <c r="B14" s="109" t="s">
        <v>53</v>
      </c>
      <c r="C14" s="103"/>
      <c r="D14" s="103"/>
      <c r="E14" s="103"/>
      <c r="F14" s="103"/>
      <c r="G14" s="80">
        <v>6937719.0999999996</v>
      </c>
      <c r="H14" s="80">
        <v>7005900</v>
      </c>
      <c r="I14" s="80">
        <v>6882122.7699999996</v>
      </c>
      <c r="J14" s="81">
        <f t="shared" si="0"/>
        <v>99.198636768098609</v>
      </c>
      <c r="K14" s="81">
        <f t="shared" si="1"/>
        <v>98.233242980916074</v>
      </c>
    </row>
    <row r="15" spans="2:11">
      <c r="B15" s="110" t="s">
        <v>54</v>
      </c>
      <c r="C15" s="111"/>
      <c r="D15" s="111"/>
      <c r="E15" s="111"/>
      <c r="F15" s="111"/>
      <c r="G15" s="82">
        <v>170297.27</v>
      </c>
      <c r="H15" s="82">
        <v>228642</v>
      </c>
      <c r="I15" s="82">
        <v>222831.99</v>
      </c>
      <c r="J15" s="81">
        <f t="shared" si="0"/>
        <v>130.84883274993194</v>
      </c>
      <c r="K15" s="81">
        <f t="shared" si="1"/>
        <v>97.458905188023195</v>
      </c>
    </row>
    <row r="16" spans="2:11">
      <c r="B16" s="91" t="s">
        <v>61</v>
      </c>
      <c r="C16" s="92"/>
      <c r="D16" s="92"/>
      <c r="E16" s="92"/>
      <c r="F16" s="92"/>
      <c r="G16" s="81">
        <f>G10-G13</f>
        <v>-8605.0799999991432</v>
      </c>
      <c r="H16" s="81">
        <f>H10-H13</f>
        <v>450000</v>
      </c>
      <c r="I16" s="81">
        <f>I10-I13</f>
        <v>174948.40000000037</v>
      </c>
      <c r="J16" s="81">
        <f t="shared" si="0"/>
        <v>-2033.0827836582318</v>
      </c>
      <c r="K16" s="81">
        <f t="shared" si="1"/>
        <v>38.877422222222307</v>
      </c>
    </row>
    <row r="17" spans="1:42" ht="18">
      <c r="B17" s="20"/>
      <c r="C17" s="18"/>
      <c r="D17" s="18"/>
      <c r="E17" s="18"/>
      <c r="F17" s="18"/>
      <c r="G17" s="18"/>
      <c r="H17" s="19"/>
      <c r="I17" s="19"/>
      <c r="J17" s="19"/>
      <c r="K17" s="19"/>
    </row>
    <row r="18" spans="1:42" ht="18" customHeight="1">
      <c r="B18" s="115" t="s">
        <v>62</v>
      </c>
      <c r="C18" s="115"/>
      <c r="D18" s="115"/>
      <c r="E18" s="115"/>
      <c r="F18" s="115"/>
      <c r="G18" s="18"/>
      <c r="H18" s="19"/>
      <c r="I18" s="19"/>
      <c r="J18" s="19"/>
      <c r="K18" s="19"/>
    </row>
    <row r="19" spans="1:42" ht="25.5">
      <c r="B19" s="97" t="s">
        <v>7</v>
      </c>
      <c r="C19" s="98"/>
      <c r="D19" s="98"/>
      <c r="E19" s="98"/>
      <c r="F19" s="99"/>
      <c r="G19" s="28" t="s">
        <v>212</v>
      </c>
      <c r="H19" s="1" t="s">
        <v>218</v>
      </c>
      <c r="I19" s="28" t="s">
        <v>219</v>
      </c>
      <c r="J19" s="1" t="s">
        <v>17</v>
      </c>
      <c r="K19" s="1" t="s">
        <v>51</v>
      </c>
    </row>
    <row r="20" spans="1:42" s="31" customFormat="1">
      <c r="B20" s="100">
        <v>1</v>
      </c>
      <c r="C20" s="100"/>
      <c r="D20" s="100"/>
      <c r="E20" s="100"/>
      <c r="F20" s="101"/>
      <c r="G20" s="30">
        <v>2</v>
      </c>
      <c r="H20" s="29">
        <v>4</v>
      </c>
      <c r="I20" s="29">
        <v>5</v>
      </c>
      <c r="J20" s="29" t="s">
        <v>19</v>
      </c>
      <c r="K20" s="29" t="s">
        <v>20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5.75" customHeight="1">
      <c r="A21" s="31"/>
      <c r="B21" s="102" t="s">
        <v>55</v>
      </c>
      <c r="C21" s="104"/>
      <c r="D21" s="104"/>
      <c r="E21" s="104"/>
      <c r="F21" s="105"/>
      <c r="G21" s="21"/>
      <c r="H21" s="21"/>
      <c r="I21" s="21"/>
      <c r="J21" s="21"/>
      <c r="K21" s="21"/>
    </row>
    <row r="22" spans="1:42">
      <c r="A22" s="31"/>
      <c r="B22" s="102" t="s">
        <v>56</v>
      </c>
      <c r="C22" s="103"/>
      <c r="D22" s="103"/>
      <c r="E22" s="103"/>
      <c r="F22" s="103"/>
      <c r="G22" s="21"/>
      <c r="H22" s="21"/>
      <c r="I22" s="21"/>
      <c r="J22" s="21"/>
      <c r="K22" s="21"/>
    </row>
    <row r="23" spans="1:42" s="45" customFormat="1" ht="15" customHeight="1">
      <c r="A23" s="31"/>
      <c r="B23" s="94" t="s">
        <v>58</v>
      </c>
      <c r="C23" s="95"/>
      <c r="D23" s="95"/>
      <c r="E23" s="95"/>
      <c r="F23" s="96"/>
      <c r="G23" s="22"/>
      <c r="H23" s="22"/>
      <c r="I23" s="22"/>
      <c r="J23" s="22"/>
      <c r="K23" s="22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s="45" customFormat="1" ht="15" customHeight="1">
      <c r="A24" s="31"/>
      <c r="B24" s="94" t="s">
        <v>63</v>
      </c>
      <c r="C24" s="95"/>
      <c r="D24" s="95"/>
      <c r="E24" s="95"/>
      <c r="F24" s="96"/>
      <c r="G24" s="22"/>
      <c r="H24" s="22"/>
      <c r="I24" s="22"/>
      <c r="J24" s="22"/>
      <c r="K24" s="22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s="31"/>
      <c r="B25" s="91" t="s">
        <v>64</v>
      </c>
      <c r="C25" s="92"/>
      <c r="D25" s="92"/>
      <c r="E25" s="92"/>
      <c r="F25" s="92"/>
      <c r="G25" s="22"/>
      <c r="H25" s="22"/>
      <c r="I25" s="22"/>
      <c r="J25" s="22"/>
      <c r="K25" s="22"/>
    </row>
    <row r="26" spans="1:42" ht="15.75">
      <c r="B26" s="15"/>
      <c r="C26" s="16"/>
      <c r="D26" s="16"/>
      <c r="E26" s="16"/>
      <c r="F26" s="16"/>
      <c r="G26" s="17"/>
      <c r="H26" s="17"/>
      <c r="I26" s="17"/>
      <c r="J26" s="17"/>
    </row>
    <row r="27" spans="1:42" ht="15.75">
      <c r="B27" s="106"/>
      <c r="C27" s="106"/>
      <c r="D27" s="106"/>
      <c r="E27" s="106"/>
      <c r="F27" s="106"/>
      <c r="G27" s="106"/>
      <c r="H27" s="106"/>
      <c r="I27" s="106"/>
      <c r="J27" s="106"/>
      <c r="K27" s="106"/>
    </row>
    <row r="28" spans="1:42" ht="15.75">
      <c r="B28" s="15"/>
      <c r="C28" s="16"/>
      <c r="D28" s="16"/>
      <c r="E28" s="16"/>
      <c r="F28" s="16"/>
      <c r="G28" s="17"/>
      <c r="H28" s="17"/>
      <c r="I28" s="17"/>
      <c r="J28" s="17"/>
    </row>
    <row r="29" spans="1:42" ht="15" customHeight="1">
      <c r="B29" s="112"/>
      <c r="C29" s="112"/>
      <c r="D29" s="112"/>
      <c r="E29" s="112"/>
      <c r="F29" s="112"/>
      <c r="G29" s="112"/>
      <c r="H29" s="112"/>
      <c r="I29" s="112"/>
      <c r="J29" s="112"/>
      <c r="K29" s="112"/>
    </row>
    <row r="30" spans="1:42">
      <c r="B30" s="41"/>
      <c r="C30" s="41"/>
      <c r="D30" s="41"/>
      <c r="E30" s="41"/>
      <c r="F30" s="41"/>
      <c r="G30" s="41"/>
      <c r="H30" s="41"/>
      <c r="I30" s="41"/>
      <c r="J30" s="41"/>
    </row>
    <row r="31" spans="1:42" ht="15" customHeight="1">
      <c r="B31" s="112"/>
      <c r="C31" s="112"/>
      <c r="D31" s="112"/>
      <c r="E31" s="112"/>
      <c r="F31" s="112"/>
      <c r="G31" s="112"/>
      <c r="H31" s="112"/>
      <c r="I31" s="112"/>
      <c r="J31" s="112"/>
      <c r="K31" s="112"/>
    </row>
    <row r="32" spans="1:42" ht="36.75" customHeight="1">
      <c r="B32" s="112"/>
      <c r="C32" s="112"/>
      <c r="D32" s="112"/>
      <c r="E32" s="112"/>
      <c r="F32" s="112"/>
      <c r="G32" s="112"/>
      <c r="H32" s="112"/>
      <c r="I32" s="112"/>
      <c r="J32" s="112"/>
      <c r="K32" s="112"/>
    </row>
    <row r="33" spans="2:11">
      <c r="B33" s="108"/>
      <c r="C33" s="108"/>
      <c r="D33" s="108"/>
      <c r="E33" s="108"/>
      <c r="F33" s="108"/>
      <c r="G33" s="108"/>
      <c r="H33" s="108"/>
      <c r="I33" s="108"/>
      <c r="J33" s="108"/>
    </row>
    <row r="34" spans="2:11" ht="15" customHeight="1">
      <c r="B34" s="90"/>
      <c r="C34" s="90"/>
      <c r="D34" s="90"/>
      <c r="E34" s="90"/>
      <c r="F34" s="90"/>
      <c r="G34" s="90"/>
      <c r="H34" s="90"/>
      <c r="I34" s="90"/>
      <c r="J34" s="90"/>
      <c r="K34" s="90"/>
    </row>
    <row r="35" spans="2:11">
      <c r="B35" s="90"/>
      <c r="C35" s="90"/>
      <c r="D35" s="90"/>
      <c r="E35" s="90"/>
      <c r="F35" s="90"/>
      <c r="G35" s="90"/>
      <c r="H35" s="90"/>
      <c r="I35" s="90"/>
      <c r="J35" s="90"/>
      <c r="K35" s="90"/>
    </row>
  </sheetData>
  <mergeCells count="27">
    <mergeCell ref="B1:K1"/>
    <mergeCell ref="B3:K3"/>
    <mergeCell ref="B5:K5"/>
    <mergeCell ref="B33:F33"/>
    <mergeCell ref="G33:J33"/>
    <mergeCell ref="B14:F14"/>
    <mergeCell ref="B15:F15"/>
    <mergeCell ref="B29:K29"/>
    <mergeCell ref="B31:K32"/>
    <mergeCell ref="B9:F9"/>
    <mergeCell ref="B10:F10"/>
    <mergeCell ref="B11:F11"/>
    <mergeCell ref="B7:F7"/>
    <mergeCell ref="B8:F8"/>
    <mergeCell ref="B12:F12"/>
    <mergeCell ref="B18:F18"/>
    <mergeCell ref="B34:K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K27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120"/>
  <sheetViews>
    <sheetView topLeftCell="A40" zoomScaleSheetLayoutView="100" workbookViewId="0">
      <selection activeCell="J92" sqref="J92"/>
    </sheetView>
  </sheetViews>
  <sheetFormatPr defaultRowHeight="1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9" width="25.28515625" customWidth="1"/>
    <col min="10" max="11" width="15.7109375" customWidth="1"/>
  </cols>
  <sheetData>
    <row r="1" spans="2:11" ht="18" customHeight="1">
      <c r="B1" s="2"/>
      <c r="C1" s="2"/>
      <c r="D1" s="2"/>
      <c r="E1" s="20"/>
      <c r="F1" s="2"/>
      <c r="G1" s="2"/>
      <c r="H1" s="2"/>
      <c r="I1" s="2"/>
      <c r="J1" s="2"/>
    </row>
    <row r="2" spans="2:11" ht="15.75" customHeight="1">
      <c r="B2" s="107" t="s">
        <v>12</v>
      </c>
      <c r="C2" s="107"/>
      <c r="D2" s="107"/>
      <c r="E2" s="107"/>
      <c r="F2" s="107"/>
      <c r="G2" s="107"/>
      <c r="H2" s="107"/>
      <c r="I2" s="107"/>
      <c r="J2" s="107"/>
      <c r="K2" s="107"/>
    </row>
    <row r="3" spans="2:11" ht="18">
      <c r="B3" s="2"/>
      <c r="C3" s="2"/>
      <c r="D3" s="2"/>
      <c r="E3" s="20"/>
      <c r="F3" s="2"/>
      <c r="G3" s="2"/>
      <c r="H3" s="2"/>
      <c r="I3" s="3"/>
      <c r="J3" s="3"/>
    </row>
    <row r="4" spans="2:11" ht="18" customHeight="1">
      <c r="B4" s="107" t="s">
        <v>65</v>
      </c>
      <c r="C4" s="107"/>
      <c r="D4" s="107"/>
      <c r="E4" s="107"/>
      <c r="F4" s="107"/>
      <c r="G4" s="107"/>
      <c r="H4" s="107"/>
      <c r="I4" s="107"/>
      <c r="J4" s="107"/>
      <c r="K4" s="107"/>
    </row>
    <row r="5" spans="2:11" ht="18">
      <c r="B5" s="2"/>
      <c r="C5" s="2"/>
      <c r="D5" s="2"/>
      <c r="E5" s="20"/>
      <c r="F5" s="2"/>
      <c r="G5" s="2"/>
      <c r="H5" s="2"/>
      <c r="I5" s="3"/>
      <c r="J5" s="3"/>
    </row>
    <row r="6" spans="2:11" ht="15.75" customHeight="1">
      <c r="B6" s="107" t="s">
        <v>18</v>
      </c>
      <c r="C6" s="107"/>
      <c r="D6" s="107"/>
      <c r="E6" s="107"/>
      <c r="F6" s="107"/>
      <c r="G6" s="107"/>
      <c r="H6" s="107"/>
      <c r="I6" s="107"/>
      <c r="J6" s="107"/>
      <c r="K6" s="107"/>
    </row>
    <row r="7" spans="2:11" ht="18">
      <c r="B7" s="2"/>
      <c r="C7" s="2"/>
      <c r="D7" s="2"/>
      <c r="E7" s="20"/>
      <c r="F7" s="2"/>
      <c r="G7" s="2"/>
      <c r="H7" s="2"/>
      <c r="I7" s="3"/>
      <c r="J7" s="3"/>
    </row>
    <row r="8" spans="2:11" ht="25.5">
      <c r="B8" s="117" t="s">
        <v>7</v>
      </c>
      <c r="C8" s="118"/>
      <c r="D8" s="118"/>
      <c r="E8" s="118"/>
      <c r="F8" s="119"/>
      <c r="G8" s="46" t="s">
        <v>212</v>
      </c>
      <c r="H8" s="46" t="s">
        <v>218</v>
      </c>
      <c r="I8" s="46" t="s">
        <v>219</v>
      </c>
      <c r="J8" s="46" t="s">
        <v>17</v>
      </c>
      <c r="K8" s="46" t="s">
        <v>51</v>
      </c>
    </row>
    <row r="9" spans="2:11" ht="16.5" customHeight="1">
      <c r="B9" s="117">
        <v>1</v>
      </c>
      <c r="C9" s="118"/>
      <c r="D9" s="118"/>
      <c r="E9" s="118"/>
      <c r="F9" s="119"/>
      <c r="G9" s="46">
        <v>2</v>
      </c>
      <c r="H9" s="46">
        <v>4</v>
      </c>
      <c r="I9" s="46">
        <v>5</v>
      </c>
      <c r="J9" s="46" t="s">
        <v>19</v>
      </c>
      <c r="K9" s="46" t="s">
        <v>20</v>
      </c>
    </row>
    <row r="10" spans="2:11">
      <c r="B10" s="7"/>
      <c r="C10" s="7"/>
      <c r="D10" s="7"/>
      <c r="E10" s="7"/>
      <c r="F10" s="7" t="s">
        <v>21</v>
      </c>
      <c r="G10" s="53">
        <f>G11+G45</f>
        <v>7099411.290000001</v>
      </c>
      <c r="H10" s="53">
        <f>H11+H46</f>
        <v>7684542</v>
      </c>
      <c r="I10" s="53">
        <f>I11+I45</f>
        <v>7279903.1600000001</v>
      </c>
      <c r="J10" s="54">
        <f t="shared" ref="J10:J36" si="0">I10/G10*100</f>
        <v>102.54234981785369</v>
      </c>
      <c r="K10" s="54">
        <f>I10/H10*100</f>
        <v>94.734379225203014</v>
      </c>
    </row>
    <row r="11" spans="2:11" ht="15.75" customHeight="1">
      <c r="B11" s="7">
        <v>6</v>
      </c>
      <c r="C11" s="7"/>
      <c r="D11" s="7"/>
      <c r="E11" s="7"/>
      <c r="F11" s="7" t="s">
        <v>2</v>
      </c>
      <c r="G11" s="53">
        <f>G12+G22+G29+G32+G38+G43</f>
        <v>7099411.290000001</v>
      </c>
      <c r="H11" s="53">
        <f>H12+H22+H29+H32+H38+H43</f>
        <v>7683642</v>
      </c>
      <c r="I11" s="53">
        <f>I12+I22+I29+I32+I38+I43</f>
        <v>7279025.7599999998</v>
      </c>
      <c r="J11" s="54">
        <f t="shared" si="0"/>
        <v>102.52999104662379</v>
      </c>
      <c r="K11" s="54">
        <f>I11/H11*100</f>
        <v>94.734056584104252</v>
      </c>
    </row>
    <row r="12" spans="2:11" ht="25.5">
      <c r="B12" s="7"/>
      <c r="C12" s="12">
        <v>63</v>
      </c>
      <c r="D12" s="12"/>
      <c r="E12" s="12"/>
      <c r="F12" s="12" t="s">
        <v>22</v>
      </c>
      <c r="G12" s="53">
        <f>G13+G16+G19</f>
        <v>200569.64</v>
      </c>
      <c r="H12" s="53">
        <f>H13+H16+H19</f>
        <v>159000</v>
      </c>
      <c r="I12" s="53">
        <f>I13+I16+I19</f>
        <v>148358.79999999999</v>
      </c>
      <c r="J12" s="54">
        <f t="shared" si="0"/>
        <v>73.968722285187312</v>
      </c>
      <c r="K12" s="54">
        <f t="shared" ref="K12:K50" si="1">I12/H12*100</f>
        <v>93.307421383647792</v>
      </c>
    </row>
    <row r="13" spans="2:11">
      <c r="B13" s="7"/>
      <c r="C13" s="12"/>
      <c r="D13" s="12">
        <v>634</v>
      </c>
      <c r="E13" s="12"/>
      <c r="F13" s="12" t="s">
        <v>147</v>
      </c>
      <c r="G13" s="53">
        <f>G14+G15</f>
        <v>48114.45</v>
      </c>
      <c r="H13" s="53"/>
      <c r="I13" s="53">
        <f>I14+I15</f>
        <v>0</v>
      </c>
      <c r="J13" s="54">
        <f t="shared" si="0"/>
        <v>0</v>
      </c>
      <c r="K13" s="54" t="e">
        <f t="shared" si="1"/>
        <v>#DIV/0!</v>
      </c>
    </row>
    <row r="14" spans="2:11">
      <c r="B14" s="8"/>
      <c r="C14" s="8"/>
      <c r="D14" s="8"/>
      <c r="E14" s="8">
        <v>6341</v>
      </c>
      <c r="F14" s="8" t="s">
        <v>69</v>
      </c>
      <c r="G14" s="53">
        <v>48114.45</v>
      </c>
      <c r="H14" s="5"/>
      <c r="I14" s="58"/>
      <c r="J14" s="54">
        <f t="shared" si="0"/>
        <v>0</v>
      </c>
      <c r="K14" s="54" t="e">
        <f t="shared" si="1"/>
        <v>#DIV/0!</v>
      </c>
    </row>
    <row r="15" spans="2:11">
      <c r="B15" s="8"/>
      <c r="C15" s="8"/>
      <c r="D15" s="9"/>
      <c r="E15" s="8">
        <v>6342</v>
      </c>
      <c r="F15" s="13" t="s">
        <v>70</v>
      </c>
      <c r="G15" s="53">
        <v>0</v>
      </c>
      <c r="H15" s="5"/>
      <c r="I15" s="54">
        <v>0</v>
      </c>
      <c r="J15" s="54" t="e">
        <f t="shared" si="0"/>
        <v>#DIV/0!</v>
      </c>
      <c r="K15" s="54" t="e">
        <f t="shared" si="1"/>
        <v>#DIV/0!</v>
      </c>
    </row>
    <row r="16" spans="2:11" ht="25.5">
      <c r="B16" s="8"/>
      <c r="C16" s="8"/>
      <c r="D16" s="9">
        <v>636</v>
      </c>
      <c r="E16" s="8"/>
      <c r="F16" s="55" t="s">
        <v>148</v>
      </c>
      <c r="G16" s="53">
        <f>G17+G18</f>
        <v>73461.33</v>
      </c>
      <c r="H16" s="53">
        <v>71000</v>
      </c>
      <c r="I16" s="53">
        <f>I17+I18</f>
        <v>72053.81</v>
      </c>
      <c r="J16" s="54">
        <f t="shared" si="0"/>
        <v>98.083998751451958</v>
      </c>
      <c r="K16" s="54">
        <f t="shared" si="1"/>
        <v>101.4842394366197</v>
      </c>
    </row>
    <row r="17" spans="2:11" ht="25.5">
      <c r="B17" s="8"/>
      <c r="C17" s="8"/>
      <c r="D17" s="9"/>
      <c r="E17" s="8">
        <v>6361</v>
      </c>
      <c r="F17" s="55" t="s">
        <v>71</v>
      </c>
      <c r="G17" s="53">
        <v>62450.33</v>
      </c>
      <c r="H17" s="5"/>
      <c r="I17" s="54">
        <v>50925</v>
      </c>
      <c r="J17" s="54">
        <f t="shared" si="0"/>
        <v>81.544805287658207</v>
      </c>
      <c r="K17" s="54" t="e">
        <f t="shared" si="1"/>
        <v>#DIV/0!</v>
      </c>
    </row>
    <row r="18" spans="2:11" ht="25.5">
      <c r="B18" s="8"/>
      <c r="C18" s="8"/>
      <c r="D18" s="9"/>
      <c r="E18" s="8">
        <v>6362</v>
      </c>
      <c r="F18" s="55" t="s">
        <v>72</v>
      </c>
      <c r="G18" s="53">
        <v>11011</v>
      </c>
      <c r="H18" s="5"/>
      <c r="I18" s="54">
        <v>21128.81</v>
      </c>
      <c r="J18" s="54">
        <f t="shared" si="0"/>
        <v>191.88820270638453</v>
      </c>
      <c r="K18" s="54" t="e">
        <f t="shared" si="1"/>
        <v>#DIV/0!</v>
      </c>
    </row>
    <row r="19" spans="2:11">
      <c r="B19" s="8"/>
      <c r="C19" s="8"/>
      <c r="D19" s="9">
        <v>638</v>
      </c>
      <c r="E19" s="8"/>
      <c r="F19" s="55" t="s">
        <v>149</v>
      </c>
      <c r="G19" s="53">
        <f>G20+G21</f>
        <v>78993.86</v>
      </c>
      <c r="H19" s="53">
        <v>88000</v>
      </c>
      <c r="I19" s="53">
        <f>I20+I21</f>
        <v>76304.989999999991</v>
      </c>
      <c r="J19" s="54">
        <f t="shared" si="0"/>
        <v>96.596102532525933</v>
      </c>
      <c r="K19" s="54">
        <f t="shared" si="1"/>
        <v>86.710215909090891</v>
      </c>
    </row>
    <row r="20" spans="2:11">
      <c r="B20" s="8"/>
      <c r="C20" s="8"/>
      <c r="D20" s="9"/>
      <c r="E20" s="8">
        <v>6381</v>
      </c>
      <c r="F20" s="55" t="s">
        <v>92</v>
      </c>
      <c r="G20" s="53">
        <v>78993.86</v>
      </c>
      <c r="H20" s="5"/>
      <c r="I20" s="54">
        <v>63273.27</v>
      </c>
      <c r="J20" s="54">
        <f t="shared" si="0"/>
        <v>80.098972249235572</v>
      </c>
      <c r="K20" s="54" t="e">
        <f t="shared" si="1"/>
        <v>#DIV/0!</v>
      </c>
    </row>
    <row r="21" spans="2:11">
      <c r="B21" s="8"/>
      <c r="C21" s="8"/>
      <c r="D21" s="9"/>
      <c r="E21" s="8">
        <v>6382</v>
      </c>
      <c r="F21" s="55" t="s">
        <v>93</v>
      </c>
      <c r="G21" s="53">
        <v>0</v>
      </c>
      <c r="H21" s="5"/>
      <c r="I21" s="54">
        <v>13031.72</v>
      </c>
      <c r="J21" s="54" t="e">
        <f t="shared" si="0"/>
        <v>#DIV/0!</v>
      </c>
      <c r="K21" s="54" t="e">
        <f t="shared" si="1"/>
        <v>#DIV/0!</v>
      </c>
    </row>
    <row r="22" spans="2:11">
      <c r="B22" s="8"/>
      <c r="C22" s="8">
        <v>64</v>
      </c>
      <c r="D22" s="9"/>
      <c r="E22" s="8"/>
      <c r="F22" s="55" t="s">
        <v>73</v>
      </c>
      <c r="G22" s="53">
        <f>G23+G27</f>
        <v>395.69</v>
      </c>
      <c r="H22" s="53">
        <f>H23+H27</f>
        <v>700</v>
      </c>
      <c r="I22" s="53">
        <f>I23+I27</f>
        <v>221.07</v>
      </c>
      <c r="J22" s="54">
        <f t="shared" si="0"/>
        <v>55.869493795648104</v>
      </c>
      <c r="K22" s="54">
        <f t="shared" si="1"/>
        <v>31.581428571428571</v>
      </c>
    </row>
    <row r="23" spans="2:11">
      <c r="B23" s="8"/>
      <c r="C23" s="8"/>
      <c r="D23" s="9">
        <v>641</v>
      </c>
      <c r="E23" s="8"/>
      <c r="F23" s="55" t="s">
        <v>74</v>
      </c>
      <c r="G23" s="53">
        <f>SUM(G24,G25,G26)</f>
        <v>177.16</v>
      </c>
      <c r="H23" s="53">
        <v>200</v>
      </c>
      <c r="I23" s="53">
        <f>SUM(I24,I25,I26)</f>
        <v>67.16</v>
      </c>
      <c r="J23" s="54">
        <f t="shared" si="0"/>
        <v>37.909234590200946</v>
      </c>
      <c r="K23" s="54">
        <f t="shared" si="1"/>
        <v>33.58</v>
      </c>
    </row>
    <row r="24" spans="2:11">
      <c r="B24" s="8"/>
      <c r="C24" s="8"/>
      <c r="D24" s="9"/>
      <c r="E24" s="8">
        <v>6413</v>
      </c>
      <c r="F24" s="55" t="s">
        <v>75</v>
      </c>
      <c r="G24" s="53">
        <v>174.5</v>
      </c>
      <c r="H24" s="5"/>
      <c r="I24" s="54">
        <v>64.569999999999993</v>
      </c>
      <c r="J24" s="54">
        <f t="shared" si="0"/>
        <v>37.002865329512893</v>
      </c>
      <c r="K24" s="54" t="e">
        <f t="shared" si="1"/>
        <v>#DIV/0!</v>
      </c>
    </row>
    <row r="25" spans="2:11">
      <c r="B25" s="8"/>
      <c r="C25" s="8"/>
      <c r="D25" s="9"/>
      <c r="E25" s="8">
        <v>6414</v>
      </c>
      <c r="F25" s="55" t="s">
        <v>76</v>
      </c>
      <c r="G25" s="53">
        <v>2.66</v>
      </c>
      <c r="H25" s="5"/>
      <c r="I25" s="54">
        <v>2.59</v>
      </c>
      <c r="J25" s="54">
        <f t="shared" si="0"/>
        <v>97.368421052631575</v>
      </c>
      <c r="K25" s="54" t="e">
        <f t="shared" si="1"/>
        <v>#DIV/0!</v>
      </c>
    </row>
    <row r="26" spans="2:11" ht="25.5">
      <c r="B26" s="8"/>
      <c r="C26" s="8"/>
      <c r="D26" s="9"/>
      <c r="E26" s="8">
        <v>6415</v>
      </c>
      <c r="F26" s="55" t="s">
        <v>77</v>
      </c>
      <c r="G26" s="53">
        <v>0</v>
      </c>
      <c r="H26" s="5"/>
      <c r="I26" s="54">
        <v>0</v>
      </c>
      <c r="J26" s="54" t="e">
        <f t="shared" si="0"/>
        <v>#DIV/0!</v>
      </c>
      <c r="K26" s="54" t="e">
        <f t="shared" si="1"/>
        <v>#DIV/0!</v>
      </c>
    </row>
    <row r="27" spans="2:11">
      <c r="B27" s="8"/>
      <c r="C27" s="8"/>
      <c r="D27" s="9">
        <v>642</v>
      </c>
      <c r="E27" s="8"/>
      <c r="F27" s="55" t="s">
        <v>78</v>
      </c>
      <c r="G27" s="53">
        <f>SUM(G28)</f>
        <v>218.53</v>
      </c>
      <c r="H27" s="53">
        <v>500</v>
      </c>
      <c r="I27" s="53">
        <f>SUM(I28)</f>
        <v>153.91</v>
      </c>
      <c r="J27" s="54">
        <f t="shared" si="0"/>
        <v>70.429689287512005</v>
      </c>
      <c r="K27" s="54">
        <f t="shared" si="1"/>
        <v>30.781999999999996</v>
      </c>
    </row>
    <row r="28" spans="2:11">
      <c r="B28" s="8"/>
      <c r="C28" s="8"/>
      <c r="D28" s="9"/>
      <c r="E28" s="8">
        <v>6423</v>
      </c>
      <c r="F28" s="55" t="s">
        <v>79</v>
      </c>
      <c r="G28" s="53">
        <v>218.53</v>
      </c>
      <c r="H28" s="5"/>
      <c r="I28" s="54">
        <v>153.91</v>
      </c>
      <c r="J28" s="54">
        <f t="shared" si="0"/>
        <v>70.429689287512005</v>
      </c>
      <c r="K28" s="54" t="e">
        <f t="shared" si="1"/>
        <v>#DIV/0!</v>
      </c>
    </row>
    <row r="29" spans="2:11" ht="25.5">
      <c r="B29" s="8"/>
      <c r="C29" s="8">
        <v>65</v>
      </c>
      <c r="D29" s="9"/>
      <c r="E29" s="8"/>
      <c r="F29" s="55" t="s">
        <v>80</v>
      </c>
      <c r="G29" s="53">
        <f>G30</f>
        <v>85741.14</v>
      </c>
      <c r="H29" s="53">
        <f>H30</f>
        <v>66600</v>
      </c>
      <c r="I29" s="53">
        <f>I30</f>
        <v>63198.62</v>
      </c>
      <c r="J29" s="54">
        <f t="shared" si="0"/>
        <v>73.708630419422931</v>
      </c>
      <c r="K29" s="54">
        <f t="shared" si="1"/>
        <v>94.892822822822836</v>
      </c>
    </row>
    <row r="30" spans="2:11">
      <c r="B30" s="8"/>
      <c r="C30" s="8"/>
      <c r="D30" s="9">
        <v>652</v>
      </c>
      <c r="E30" s="8"/>
      <c r="F30" s="55" t="s">
        <v>81</v>
      </c>
      <c r="G30" s="53">
        <f>SUM(G31)</f>
        <v>85741.14</v>
      </c>
      <c r="H30" s="53">
        <v>66600</v>
      </c>
      <c r="I30" s="53">
        <f>SUM(I31)</f>
        <v>63198.62</v>
      </c>
      <c r="J30" s="54">
        <f t="shared" si="0"/>
        <v>73.708630419422931</v>
      </c>
      <c r="K30" s="54">
        <f t="shared" si="1"/>
        <v>94.892822822822836</v>
      </c>
    </row>
    <row r="31" spans="2:11">
      <c r="B31" s="8"/>
      <c r="C31" s="8"/>
      <c r="D31" s="9"/>
      <c r="E31" s="8">
        <v>6526</v>
      </c>
      <c r="F31" s="55" t="s">
        <v>82</v>
      </c>
      <c r="G31" s="53">
        <v>85741.14</v>
      </c>
      <c r="H31" s="5">
        <v>0</v>
      </c>
      <c r="I31" s="54">
        <v>63198.62</v>
      </c>
      <c r="J31" s="54">
        <f t="shared" si="0"/>
        <v>73.708630419422931</v>
      </c>
      <c r="K31" s="54" t="e">
        <f t="shared" si="1"/>
        <v>#DIV/0!</v>
      </c>
    </row>
    <row r="32" spans="2:11" ht="25.5">
      <c r="B32" s="8"/>
      <c r="C32" s="8">
        <v>66</v>
      </c>
      <c r="D32" s="9"/>
      <c r="E32" s="9"/>
      <c r="F32" s="12" t="s">
        <v>23</v>
      </c>
      <c r="G32" s="53">
        <f>G33+G35</f>
        <v>687042.34</v>
      </c>
      <c r="H32" s="53">
        <f>H33+H35</f>
        <v>671000</v>
      </c>
      <c r="I32" s="53">
        <f>I33+I35</f>
        <v>652806.42000000004</v>
      </c>
      <c r="J32" s="54">
        <f t="shared" si="0"/>
        <v>95.016912640347613</v>
      </c>
      <c r="K32" s="54">
        <f t="shared" si="1"/>
        <v>97.288587183308508</v>
      </c>
    </row>
    <row r="33" spans="2:11" ht="25.5">
      <c r="B33" s="8"/>
      <c r="C33" s="27"/>
      <c r="D33" s="9">
        <v>661</v>
      </c>
      <c r="E33" s="9"/>
      <c r="F33" s="12" t="s">
        <v>24</v>
      </c>
      <c r="G33" s="53">
        <f>SUM(G34)</f>
        <v>633095.39</v>
      </c>
      <c r="H33" s="53">
        <v>670000</v>
      </c>
      <c r="I33" s="53">
        <f>SUM(I34)</f>
        <v>652006.42000000004</v>
      </c>
      <c r="J33" s="54">
        <f t="shared" si="0"/>
        <v>102.9870743490961</v>
      </c>
      <c r="K33" s="54">
        <f t="shared" si="1"/>
        <v>97.31439104477613</v>
      </c>
    </row>
    <row r="34" spans="2:11">
      <c r="B34" s="8"/>
      <c r="C34" s="27"/>
      <c r="D34" s="9"/>
      <c r="E34" s="9">
        <v>6615</v>
      </c>
      <c r="F34" s="12" t="s">
        <v>83</v>
      </c>
      <c r="G34" s="53">
        <v>633095.39</v>
      </c>
      <c r="H34" s="53">
        <v>0</v>
      </c>
      <c r="I34" s="54">
        <v>652006.42000000004</v>
      </c>
      <c r="J34" s="54">
        <f t="shared" si="0"/>
        <v>102.9870743490961</v>
      </c>
      <c r="K34" s="54" t="e">
        <f t="shared" si="1"/>
        <v>#DIV/0!</v>
      </c>
    </row>
    <row r="35" spans="2:11" ht="38.25">
      <c r="B35" s="8"/>
      <c r="C35" s="27"/>
      <c r="D35" s="9">
        <v>663</v>
      </c>
      <c r="E35" s="9"/>
      <c r="F35" s="12" t="s">
        <v>84</v>
      </c>
      <c r="G35" s="53">
        <f>SUM(G36:G37)</f>
        <v>53946.95</v>
      </c>
      <c r="H35" s="53">
        <v>1000</v>
      </c>
      <c r="I35" s="53">
        <f>SUM(I36:I37)</f>
        <v>800</v>
      </c>
      <c r="J35" s="54">
        <f t="shared" si="0"/>
        <v>1.4829383310826656</v>
      </c>
      <c r="K35" s="54">
        <f t="shared" si="1"/>
        <v>80</v>
      </c>
    </row>
    <row r="36" spans="2:11">
      <c r="B36" s="8"/>
      <c r="C36" s="8"/>
      <c r="D36" s="9"/>
      <c r="E36" s="9">
        <v>6631</v>
      </c>
      <c r="F36" s="12" t="s">
        <v>85</v>
      </c>
      <c r="G36" s="53">
        <v>500</v>
      </c>
      <c r="H36" s="5"/>
      <c r="I36" s="54">
        <v>800</v>
      </c>
      <c r="J36" s="54">
        <f t="shared" si="0"/>
        <v>160</v>
      </c>
      <c r="K36" s="54" t="e">
        <f t="shared" si="1"/>
        <v>#DIV/0!</v>
      </c>
    </row>
    <row r="37" spans="2:11">
      <c r="B37" s="8"/>
      <c r="C37" s="8"/>
      <c r="D37" s="9"/>
      <c r="E37" s="9">
        <v>6632</v>
      </c>
      <c r="F37" s="12" t="s">
        <v>214</v>
      </c>
      <c r="G37" s="53">
        <v>53446.95</v>
      </c>
      <c r="H37" s="5">
        <v>0</v>
      </c>
      <c r="I37" s="54"/>
      <c r="J37" s="54"/>
      <c r="K37" s="54"/>
    </row>
    <row r="38" spans="2:11">
      <c r="B38" s="8"/>
      <c r="C38" s="8">
        <v>67</v>
      </c>
      <c r="D38" s="9"/>
      <c r="E38" s="9"/>
      <c r="F38" s="12"/>
      <c r="G38" s="53">
        <f>G39+G42</f>
        <v>6117424.8200000003</v>
      </c>
      <c r="H38" s="53">
        <f>H39+H42</f>
        <v>6785842</v>
      </c>
      <c r="I38" s="53">
        <f>I39+I42</f>
        <v>6414440.8499999996</v>
      </c>
      <c r="J38" s="54">
        <f t="shared" ref="J38:J50" si="2">I38/G38*100</f>
        <v>104.85524610010654</v>
      </c>
      <c r="K38" s="54">
        <f t="shared" si="1"/>
        <v>94.526822905690992</v>
      </c>
    </row>
    <row r="39" spans="2:11" ht="25.5">
      <c r="B39" s="8"/>
      <c r="C39" s="8"/>
      <c r="D39" s="9">
        <v>671</v>
      </c>
      <c r="E39" s="9"/>
      <c r="F39" s="12" t="s">
        <v>86</v>
      </c>
      <c r="G39" s="53">
        <f>SUM(G40,G41)</f>
        <v>375554</v>
      </c>
      <c r="H39" s="53">
        <v>513886</v>
      </c>
      <c r="I39" s="53">
        <v>506136.25</v>
      </c>
      <c r="J39" s="54">
        <f t="shared" si="2"/>
        <v>134.77056561772741</v>
      </c>
      <c r="K39" s="54">
        <f t="shared" si="1"/>
        <v>98.491932062753222</v>
      </c>
    </row>
    <row r="40" spans="2:11" ht="25.5">
      <c r="B40" s="8"/>
      <c r="C40" s="8"/>
      <c r="D40" s="9"/>
      <c r="E40" s="9">
        <v>6711</v>
      </c>
      <c r="F40" s="12" t="s">
        <v>87</v>
      </c>
      <c r="G40" s="53">
        <v>288904.95</v>
      </c>
      <c r="H40" s="53"/>
      <c r="I40" s="54"/>
      <c r="J40" s="54">
        <f t="shared" si="2"/>
        <v>0</v>
      </c>
      <c r="K40" s="54" t="e">
        <f t="shared" si="1"/>
        <v>#DIV/0!</v>
      </c>
    </row>
    <row r="41" spans="2:11" ht="25.5">
      <c r="B41" s="8"/>
      <c r="C41" s="8"/>
      <c r="D41" s="9"/>
      <c r="E41" s="9">
        <v>6712</v>
      </c>
      <c r="F41" s="12" t="s">
        <v>88</v>
      </c>
      <c r="G41" s="53">
        <v>86649.05</v>
      </c>
      <c r="H41" s="53"/>
      <c r="I41" s="58"/>
      <c r="J41" s="54">
        <f t="shared" si="2"/>
        <v>0</v>
      </c>
      <c r="K41" s="54" t="e">
        <f t="shared" si="1"/>
        <v>#DIV/0!</v>
      </c>
    </row>
    <row r="42" spans="2:11">
      <c r="B42" s="8"/>
      <c r="C42" s="8"/>
      <c r="D42" s="9">
        <v>673</v>
      </c>
      <c r="E42" s="9"/>
      <c r="F42" s="12" t="s">
        <v>89</v>
      </c>
      <c r="G42" s="53">
        <v>5741870.8200000003</v>
      </c>
      <c r="H42" s="53">
        <v>6271956</v>
      </c>
      <c r="I42" s="58">
        <v>5908304.5999999996</v>
      </c>
      <c r="J42" s="54">
        <f t="shared" si="2"/>
        <v>102.89859847456478</v>
      </c>
      <c r="K42" s="54">
        <f t="shared" si="1"/>
        <v>94.201945932018646</v>
      </c>
    </row>
    <row r="43" spans="2:11">
      <c r="B43" s="8"/>
      <c r="C43" s="8">
        <v>68</v>
      </c>
      <c r="D43" s="9"/>
      <c r="E43" s="9"/>
      <c r="F43" s="12" t="s">
        <v>90</v>
      </c>
      <c r="G43" s="53">
        <f>SUM(G44)</f>
        <v>8237.66</v>
      </c>
      <c r="H43" s="53">
        <f>SUM(H44)</f>
        <v>500</v>
      </c>
      <c r="I43" s="53">
        <f>SUM(I44)</f>
        <v>0</v>
      </c>
      <c r="J43" s="54">
        <f t="shared" si="2"/>
        <v>0</v>
      </c>
      <c r="K43" s="54">
        <f t="shared" si="1"/>
        <v>0</v>
      </c>
    </row>
    <row r="44" spans="2:11">
      <c r="B44" s="8"/>
      <c r="C44" s="8"/>
      <c r="D44" s="9">
        <v>683</v>
      </c>
      <c r="E44" s="9"/>
      <c r="F44" s="12" t="s">
        <v>91</v>
      </c>
      <c r="G44" s="53">
        <v>8237.66</v>
      </c>
      <c r="H44" s="53">
        <v>500</v>
      </c>
      <c r="I44" s="54"/>
      <c r="J44" s="54">
        <f t="shared" si="2"/>
        <v>0</v>
      </c>
      <c r="K44" s="54">
        <f t="shared" si="1"/>
        <v>0</v>
      </c>
    </row>
    <row r="45" spans="2:11" s="40" customFormat="1">
      <c r="B45" s="27">
        <v>7</v>
      </c>
      <c r="C45" s="27"/>
      <c r="D45" s="38"/>
      <c r="E45" s="38"/>
      <c r="F45" s="7" t="s">
        <v>3</v>
      </c>
      <c r="G45" s="56">
        <f t="shared" ref="G45:I45" si="3">G46</f>
        <v>0</v>
      </c>
      <c r="H45" s="56">
        <f t="shared" si="3"/>
        <v>900</v>
      </c>
      <c r="I45" s="56">
        <f t="shared" si="3"/>
        <v>877.4</v>
      </c>
      <c r="J45" s="54" t="e">
        <f t="shared" si="2"/>
        <v>#DIV/0!</v>
      </c>
      <c r="K45" s="54">
        <f t="shared" si="1"/>
        <v>97.488888888888894</v>
      </c>
    </row>
    <row r="46" spans="2:11">
      <c r="B46" s="8"/>
      <c r="C46" s="8">
        <v>72</v>
      </c>
      <c r="D46" s="9"/>
      <c r="E46" s="9"/>
      <c r="F46" s="33" t="s">
        <v>26</v>
      </c>
      <c r="G46" s="53">
        <f>G48</f>
        <v>0</v>
      </c>
      <c r="H46" s="53">
        <f>H48</f>
        <v>900</v>
      </c>
      <c r="I46" s="53">
        <f>I47+I48</f>
        <v>877.4</v>
      </c>
      <c r="J46" s="54" t="e">
        <f t="shared" si="2"/>
        <v>#DIV/0!</v>
      </c>
      <c r="K46" s="54">
        <f t="shared" si="1"/>
        <v>97.488888888888894</v>
      </c>
    </row>
    <row r="47" spans="2:11">
      <c r="B47" s="8"/>
      <c r="C47" s="8"/>
      <c r="D47" s="9">
        <v>722</v>
      </c>
      <c r="E47" s="9"/>
      <c r="F47" s="55" t="s">
        <v>224</v>
      </c>
      <c r="G47" s="53">
        <v>0</v>
      </c>
      <c r="H47" s="53"/>
      <c r="I47" s="53">
        <v>20</v>
      </c>
      <c r="J47" s="54"/>
      <c r="K47" s="54"/>
    </row>
    <row r="48" spans="2:11">
      <c r="B48" s="8"/>
      <c r="C48" s="8"/>
      <c r="D48" s="8">
        <v>723</v>
      </c>
      <c r="E48" s="8"/>
      <c r="F48" s="55" t="s">
        <v>150</v>
      </c>
      <c r="G48" s="53">
        <f>SUM(G49)</f>
        <v>0</v>
      </c>
      <c r="H48" s="53">
        <v>900</v>
      </c>
      <c r="I48" s="53">
        <v>857.4</v>
      </c>
      <c r="J48" s="54" t="e">
        <f t="shared" si="2"/>
        <v>#DIV/0!</v>
      </c>
      <c r="K48" s="54">
        <f t="shared" si="1"/>
        <v>95.266666666666666</v>
      </c>
    </row>
    <row r="49" spans="2:11">
      <c r="B49" s="8"/>
      <c r="C49" s="8"/>
      <c r="D49" s="8"/>
      <c r="E49" s="8"/>
      <c r="F49" s="33"/>
      <c r="G49" s="53">
        <v>0</v>
      </c>
      <c r="H49" s="5"/>
      <c r="I49" s="54">
        <v>0</v>
      </c>
      <c r="J49" s="54" t="e">
        <f t="shared" si="2"/>
        <v>#DIV/0!</v>
      </c>
      <c r="K49" s="54" t="e">
        <f t="shared" si="1"/>
        <v>#DIV/0!</v>
      </c>
    </row>
    <row r="50" spans="2:11">
      <c r="B50" s="8"/>
      <c r="C50" s="8"/>
      <c r="D50" s="8"/>
      <c r="E50" s="8" t="s">
        <v>16</v>
      </c>
      <c r="F50" s="33"/>
      <c r="G50" s="5"/>
      <c r="H50" s="5"/>
      <c r="I50" s="32"/>
      <c r="J50" s="54" t="e">
        <f t="shared" si="2"/>
        <v>#DIV/0!</v>
      </c>
      <c r="K50" s="54" t="e">
        <f t="shared" si="1"/>
        <v>#DIV/0!</v>
      </c>
    </row>
    <row r="51" spans="2:11" ht="15.75" customHeight="1">
      <c r="K51" s="32"/>
    </row>
    <row r="52" spans="2:11" ht="15.75" customHeight="1">
      <c r="B52" s="20"/>
      <c r="C52" s="20"/>
      <c r="D52" s="20"/>
      <c r="E52" s="20"/>
      <c r="F52" s="20"/>
      <c r="G52" s="20"/>
      <c r="H52" s="20"/>
      <c r="I52" s="3"/>
      <c r="J52" s="3"/>
      <c r="K52" s="3"/>
    </row>
    <row r="53" spans="2:11" ht="25.5">
      <c r="B53" s="117" t="s">
        <v>7</v>
      </c>
      <c r="C53" s="118"/>
      <c r="D53" s="118"/>
      <c r="E53" s="118"/>
      <c r="F53" s="119"/>
      <c r="G53" s="46" t="s">
        <v>212</v>
      </c>
      <c r="H53" s="46" t="s">
        <v>218</v>
      </c>
      <c r="I53" s="46" t="s">
        <v>219</v>
      </c>
      <c r="J53" s="46" t="s">
        <v>17</v>
      </c>
      <c r="K53" s="46" t="s">
        <v>51</v>
      </c>
    </row>
    <row r="54" spans="2:11" ht="12.75" customHeight="1">
      <c r="B54" s="117">
        <v>1</v>
      </c>
      <c r="C54" s="118"/>
      <c r="D54" s="118"/>
      <c r="E54" s="118"/>
      <c r="F54" s="119"/>
      <c r="G54" s="46">
        <v>2</v>
      </c>
      <c r="H54" s="46">
        <v>4</v>
      </c>
      <c r="I54" s="46">
        <v>5</v>
      </c>
      <c r="J54" s="46" t="s">
        <v>19</v>
      </c>
      <c r="K54" s="46" t="s">
        <v>20</v>
      </c>
    </row>
    <row r="55" spans="2:11">
      <c r="B55" s="7"/>
      <c r="C55" s="7"/>
      <c r="D55" s="7"/>
      <c r="E55" s="7"/>
      <c r="F55" s="7" t="s">
        <v>8</v>
      </c>
      <c r="G55" s="53">
        <f>G56+G104</f>
        <v>7108016.370000001</v>
      </c>
      <c r="H55" s="53">
        <f>H56+H104</f>
        <v>7234542</v>
      </c>
      <c r="I55" s="53">
        <f>I56+I104</f>
        <v>7104954.7600000007</v>
      </c>
      <c r="J55" s="54">
        <f t="shared" ref="J55:J86" si="4">I55/G55*100</f>
        <v>99.956927364251413</v>
      </c>
      <c r="K55" s="54">
        <f>I55/H55*100</f>
        <v>98.208770645052596</v>
      </c>
    </row>
    <row r="56" spans="2:11">
      <c r="B56" s="7">
        <v>3</v>
      </c>
      <c r="C56" s="7"/>
      <c r="D56" s="7"/>
      <c r="E56" s="7"/>
      <c r="F56" s="7" t="s">
        <v>4</v>
      </c>
      <c r="G56" s="53">
        <f>G57+G66+G99</f>
        <v>6937719.1000000006</v>
      </c>
      <c r="H56" s="53">
        <f>H57+H66+H99</f>
        <v>7005900</v>
      </c>
      <c r="I56" s="53">
        <f>I57+I66+I99</f>
        <v>6882122.7700000005</v>
      </c>
      <c r="J56" s="54">
        <f t="shared" si="4"/>
        <v>99.198636768098609</v>
      </c>
      <c r="K56" s="54">
        <f t="shared" ref="K56:K120" si="5">I56/H56*100</f>
        <v>98.233242980916089</v>
      </c>
    </row>
    <row r="57" spans="2:11">
      <c r="B57" s="7"/>
      <c r="C57" s="12">
        <v>31</v>
      </c>
      <c r="D57" s="12"/>
      <c r="E57" s="12"/>
      <c r="F57" s="12" t="s">
        <v>5</v>
      </c>
      <c r="G57" s="53">
        <f>G58+G62+G63</f>
        <v>5850188.2400000002</v>
      </c>
      <c r="H57" s="53">
        <f>H58+H62+H63</f>
        <v>6074900</v>
      </c>
      <c r="I57" s="53">
        <f>I58+I62+I63</f>
        <v>5975429.25</v>
      </c>
      <c r="J57" s="54">
        <f t="shared" si="4"/>
        <v>102.14080307952619</v>
      </c>
      <c r="K57" s="54">
        <f t="shared" si="5"/>
        <v>98.362594445999108</v>
      </c>
    </row>
    <row r="58" spans="2:11">
      <c r="B58" s="8"/>
      <c r="C58" s="8"/>
      <c r="D58" s="8">
        <v>311</v>
      </c>
      <c r="E58" s="8"/>
      <c r="F58" s="8" t="s">
        <v>27</v>
      </c>
      <c r="G58" s="53">
        <f>SUM(G59,G60,G61)</f>
        <v>4914367.49</v>
      </c>
      <c r="H58" s="53">
        <v>5060000</v>
      </c>
      <c r="I58" s="53">
        <f>SUM(I59,I60,I61)</f>
        <v>5017905.84</v>
      </c>
      <c r="J58" s="54">
        <f t="shared" si="4"/>
        <v>102.10684997022881</v>
      </c>
      <c r="K58" s="54">
        <f t="shared" si="5"/>
        <v>99.168099604743077</v>
      </c>
    </row>
    <row r="59" spans="2:11">
      <c r="B59" s="8"/>
      <c r="C59" s="8"/>
      <c r="D59" s="8"/>
      <c r="E59" s="8">
        <v>3111</v>
      </c>
      <c r="F59" s="8" t="s">
        <v>28</v>
      </c>
      <c r="G59" s="53">
        <v>4660006.9400000004</v>
      </c>
      <c r="H59" s="53"/>
      <c r="I59" s="54">
        <v>4804907</v>
      </c>
      <c r="J59" s="54">
        <f t="shared" si="4"/>
        <v>103.10943871684448</v>
      </c>
      <c r="K59" s="54" t="e">
        <f t="shared" si="5"/>
        <v>#DIV/0!</v>
      </c>
    </row>
    <row r="60" spans="2:11">
      <c r="B60" s="8"/>
      <c r="C60" s="8"/>
      <c r="D60" s="8"/>
      <c r="E60" s="8">
        <v>3113</v>
      </c>
      <c r="F60" s="13" t="s">
        <v>94</v>
      </c>
      <c r="G60" s="53">
        <v>220089.91</v>
      </c>
      <c r="H60" s="53"/>
      <c r="I60" s="54">
        <v>212998.84</v>
      </c>
      <c r="J60" s="54">
        <f t="shared" si="4"/>
        <v>96.778103094321764</v>
      </c>
      <c r="K60" s="54" t="e">
        <f t="shared" si="5"/>
        <v>#DIV/0!</v>
      </c>
    </row>
    <row r="61" spans="2:11">
      <c r="B61" s="8"/>
      <c r="C61" s="8"/>
      <c r="D61" s="8"/>
      <c r="E61" s="8">
        <v>3114</v>
      </c>
      <c r="F61" s="13" t="s">
        <v>95</v>
      </c>
      <c r="G61" s="53">
        <v>34270.639999999999</v>
      </c>
      <c r="H61" s="53"/>
      <c r="I61" s="54">
        <v>0</v>
      </c>
      <c r="J61" s="54">
        <f t="shared" si="4"/>
        <v>0</v>
      </c>
      <c r="K61" s="54" t="e">
        <f t="shared" si="5"/>
        <v>#DIV/0!</v>
      </c>
    </row>
    <row r="62" spans="2:11">
      <c r="B62" s="8"/>
      <c r="C62" s="8"/>
      <c r="D62" s="8">
        <v>312</v>
      </c>
      <c r="E62" s="8"/>
      <c r="F62" s="13" t="s">
        <v>96</v>
      </c>
      <c r="G62" s="53">
        <v>172196.66</v>
      </c>
      <c r="H62" s="53">
        <v>180000</v>
      </c>
      <c r="I62" s="54">
        <v>168830.07999999999</v>
      </c>
      <c r="J62" s="54">
        <f t="shared" si="4"/>
        <v>98.044921428789607</v>
      </c>
      <c r="K62" s="54">
        <f t="shared" si="5"/>
        <v>93.794488888888878</v>
      </c>
    </row>
    <row r="63" spans="2:11">
      <c r="B63" s="8"/>
      <c r="C63" s="8"/>
      <c r="D63" s="8">
        <v>313</v>
      </c>
      <c r="E63" s="8"/>
      <c r="F63" s="13" t="s">
        <v>97</v>
      </c>
      <c r="G63" s="53">
        <v>763624.09</v>
      </c>
      <c r="H63" s="53">
        <v>834900</v>
      </c>
      <c r="I63" s="53">
        <v>788693.33</v>
      </c>
      <c r="J63" s="54">
        <f t="shared" si="4"/>
        <v>103.2829294319408</v>
      </c>
      <c r="K63" s="54">
        <f t="shared" si="5"/>
        <v>94.465604263983707</v>
      </c>
    </row>
    <row r="64" spans="2:11">
      <c r="B64" s="8"/>
      <c r="C64" s="8"/>
      <c r="D64" s="8"/>
      <c r="E64" s="8">
        <v>3132</v>
      </c>
      <c r="F64" s="13" t="s">
        <v>98</v>
      </c>
      <c r="G64" s="53">
        <v>763624.09</v>
      </c>
      <c r="H64" s="53"/>
      <c r="I64" s="54">
        <v>0</v>
      </c>
      <c r="J64" s="54">
        <f t="shared" si="4"/>
        <v>0</v>
      </c>
      <c r="K64" s="54" t="e">
        <f t="shared" si="5"/>
        <v>#DIV/0!</v>
      </c>
    </row>
    <row r="65" spans="2:11" ht="25.5">
      <c r="B65" s="8"/>
      <c r="C65" s="8"/>
      <c r="D65" s="8"/>
      <c r="E65" s="8">
        <v>3133</v>
      </c>
      <c r="F65" s="55" t="s">
        <v>99</v>
      </c>
      <c r="G65" s="53">
        <v>0</v>
      </c>
      <c r="H65" s="53"/>
      <c r="I65" s="53">
        <v>0</v>
      </c>
      <c r="J65" s="54" t="e">
        <f t="shared" si="4"/>
        <v>#DIV/0!</v>
      </c>
      <c r="K65" s="54" t="e">
        <f t="shared" si="5"/>
        <v>#DIV/0!</v>
      </c>
    </row>
    <row r="66" spans="2:11">
      <c r="B66" s="8"/>
      <c r="C66" s="8">
        <v>32</v>
      </c>
      <c r="D66" s="9"/>
      <c r="E66" s="9"/>
      <c r="F66" s="8" t="s">
        <v>13</v>
      </c>
      <c r="G66" s="53">
        <f>G67+G71+G78+G88+G91</f>
        <v>1080570.6100000001</v>
      </c>
      <c r="H66" s="53">
        <f>H67+H71+H78+H88+H89+H91</f>
        <v>923500</v>
      </c>
      <c r="I66" s="53">
        <f>I67+I71+I78+I88+I89+I91</f>
        <v>900075.69000000006</v>
      </c>
      <c r="J66" s="54">
        <f t="shared" si="4"/>
        <v>83.296332666312296</v>
      </c>
      <c r="K66" s="54">
        <f t="shared" si="5"/>
        <v>97.463528965890646</v>
      </c>
    </row>
    <row r="67" spans="2:11">
      <c r="B67" s="8"/>
      <c r="C67" s="8"/>
      <c r="D67" s="8">
        <v>321</v>
      </c>
      <c r="E67" s="8"/>
      <c r="F67" s="8" t="s">
        <v>29</v>
      </c>
      <c r="G67" s="53">
        <f>SUM(G68,G69,G70)</f>
        <v>149250.34</v>
      </c>
      <c r="H67" s="53">
        <v>118000</v>
      </c>
      <c r="I67" s="53">
        <f>SUM(I68,I69,I70)</f>
        <v>109222.05</v>
      </c>
      <c r="J67" s="54">
        <f t="shared" si="4"/>
        <v>73.180436305873741</v>
      </c>
      <c r="K67" s="54">
        <f t="shared" si="5"/>
        <v>92.561059322033898</v>
      </c>
    </row>
    <row r="68" spans="2:11">
      <c r="B68" s="8"/>
      <c r="C68" s="27"/>
      <c r="D68" s="8"/>
      <c r="E68" s="8">
        <v>3211</v>
      </c>
      <c r="F68" s="33" t="s">
        <v>30</v>
      </c>
      <c r="G68" s="53">
        <v>51280.35</v>
      </c>
      <c r="H68" s="53"/>
      <c r="I68" s="54">
        <v>15910.36</v>
      </c>
      <c r="J68" s="54">
        <f t="shared" si="4"/>
        <v>31.026231295223223</v>
      </c>
      <c r="K68" s="54" t="e">
        <f t="shared" si="5"/>
        <v>#DIV/0!</v>
      </c>
    </row>
    <row r="69" spans="2:11" ht="25.5">
      <c r="B69" s="8"/>
      <c r="C69" s="27"/>
      <c r="D69" s="8"/>
      <c r="E69" s="8">
        <v>3212</v>
      </c>
      <c r="F69" s="55" t="s">
        <v>100</v>
      </c>
      <c r="G69" s="53">
        <v>92017.8</v>
      </c>
      <c r="H69" s="53"/>
      <c r="I69" s="54">
        <v>83959.44</v>
      </c>
      <c r="J69" s="54">
        <f t="shared" si="4"/>
        <v>91.242607408566599</v>
      </c>
      <c r="K69" s="54" t="e">
        <f t="shared" si="5"/>
        <v>#DIV/0!</v>
      </c>
    </row>
    <row r="70" spans="2:11">
      <c r="B70" s="8"/>
      <c r="C70" s="27"/>
      <c r="D70" s="9"/>
      <c r="E70" s="8">
        <v>3213</v>
      </c>
      <c r="F70" s="13" t="s">
        <v>101</v>
      </c>
      <c r="G70" s="53">
        <v>5952.19</v>
      </c>
      <c r="H70" s="53"/>
      <c r="I70" s="54">
        <v>9352.25</v>
      </c>
      <c r="J70" s="54">
        <f t="shared" si="4"/>
        <v>157.12284050072327</v>
      </c>
      <c r="K70" s="54" t="e">
        <f t="shared" si="5"/>
        <v>#DIV/0!</v>
      </c>
    </row>
    <row r="71" spans="2:11">
      <c r="B71" s="8"/>
      <c r="C71" s="27"/>
      <c r="D71" s="9">
        <v>322</v>
      </c>
      <c r="E71" s="8"/>
      <c r="F71" s="13" t="s">
        <v>102</v>
      </c>
      <c r="G71" s="53">
        <f>SUM(G72,G73,G74,G75,G76,G77)</f>
        <v>380777.19</v>
      </c>
      <c r="H71" s="53">
        <v>183000</v>
      </c>
      <c r="I71" s="53">
        <f>SUM(I72,I73,I74,I75,I76,I77)</f>
        <v>182120.18000000002</v>
      </c>
      <c r="J71" s="54">
        <f t="shared" si="4"/>
        <v>47.828542460749823</v>
      </c>
      <c r="K71" s="54">
        <f t="shared" si="5"/>
        <v>99.519224043715866</v>
      </c>
    </row>
    <row r="72" spans="2:11">
      <c r="B72" s="8"/>
      <c r="C72" s="27"/>
      <c r="D72" s="9"/>
      <c r="E72" s="8">
        <v>3221</v>
      </c>
      <c r="F72" s="13" t="s">
        <v>103</v>
      </c>
      <c r="G72" s="53">
        <v>46749.51</v>
      </c>
      <c r="H72" s="53"/>
      <c r="I72" s="54">
        <v>49740.800000000003</v>
      </c>
      <c r="J72" s="54">
        <f t="shared" si="4"/>
        <v>106.3985483484212</v>
      </c>
      <c r="K72" s="54" t="e">
        <f t="shared" si="5"/>
        <v>#DIV/0!</v>
      </c>
    </row>
    <row r="73" spans="2:11">
      <c r="B73" s="8"/>
      <c r="C73" s="27"/>
      <c r="D73" s="9"/>
      <c r="E73" s="8">
        <v>3222</v>
      </c>
      <c r="F73" s="13" t="s">
        <v>104</v>
      </c>
      <c r="G73" s="53">
        <v>121741.91</v>
      </c>
      <c r="H73" s="53"/>
      <c r="I73" s="54">
        <v>0</v>
      </c>
      <c r="J73" s="54">
        <f t="shared" si="4"/>
        <v>0</v>
      </c>
      <c r="K73" s="54" t="e">
        <f t="shared" si="5"/>
        <v>#DIV/0!</v>
      </c>
    </row>
    <row r="74" spans="2:11">
      <c r="B74" s="8"/>
      <c r="C74" s="27"/>
      <c r="D74" s="9"/>
      <c r="E74" s="8">
        <v>3223</v>
      </c>
      <c r="F74" s="13" t="s">
        <v>105</v>
      </c>
      <c r="G74" s="53">
        <v>181348.02</v>
      </c>
      <c r="H74" s="53"/>
      <c r="I74" s="54">
        <v>113390.96</v>
      </c>
      <c r="J74" s="54">
        <f t="shared" si="4"/>
        <v>62.526715207588154</v>
      </c>
      <c r="K74" s="54" t="e">
        <f t="shared" si="5"/>
        <v>#DIV/0!</v>
      </c>
    </row>
    <row r="75" spans="2:11">
      <c r="B75" s="8"/>
      <c r="C75" s="27"/>
      <c r="D75" s="9"/>
      <c r="E75" s="8">
        <v>3224</v>
      </c>
      <c r="F75" s="13" t="s">
        <v>106</v>
      </c>
      <c r="G75" s="53">
        <v>8738.27</v>
      </c>
      <c r="H75" s="53"/>
      <c r="I75" s="54">
        <v>3963.35</v>
      </c>
      <c r="J75" s="54">
        <f t="shared" si="4"/>
        <v>45.356231839940854</v>
      </c>
      <c r="K75" s="54" t="e">
        <f t="shared" si="5"/>
        <v>#DIV/0!</v>
      </c>
    </row>
    <row r="76" spans="2:11">
      <c r="B76" s="8"/>
      <c r="C76" s="27"/>
      <c r="D76" s="9"/>
      <c r="E76" s="8">
        <v>3225</v>
      </c>
      <c r="F76" s="13" t="s">
        <v>107</v>
      </c>
      <c r="G76" s="53">
        <v>21973.68</v>
      </c>
      <c r="H76" s="53"/>
      <c r="I76" s="54">
        <v>14646.97</v>
      </c>
      <c r="J76" s="54">
        <f t="shared" si="4"/>
        <v>66.656882233654073</v>
      </c>
      <c r="K76" s="54" t="e">
        <f t="shared" si="5"/>
        <v>#DIV/0!</v>
      </c>
    </row>
    <row r="77" spans="2:11">
      <c r="B77" s="8"/>
      <c r="C77" s="27"/>
      <c r="D77" s="9"/>
      <c r="E77" s="8">
        <v>3227</v>
      </c>
      <c r="F77" s="13" t="s">
        <v>108</v>
      </c>
      <c r="G77" s="53">
        <v>225.8</v>
      </c>
      <c r="H77" s="53"/>
      <c r="I77" s="54">
        <v>378.1</v>
      </c>
      <c r="J77" s="54">
        <f t="shared" si="4"/>
        <v>167.44906997342781</v>
      </c>
      <c r="K77" s="54" t="e">
        <f t="shared" si="5"/>
        <v>#DIV/0!</v>
      </c>
    </row>
    <row r="78" spans="2:11">
      <c r="B78" s="8"/>
      <c r="C78" s="27"/>
      <c r="D78" s="9">
        <v>323</v>
      </c>
      <c r="E78" s="8"/>
      <c r="F78" s="13" t="s">
        <v>109</v>
      </c>
      <c r="G78" s="53">
        <f>SUM(G79,G80,G81,G82,G83,G84,G85,G86,G87)</f>
        <v>480316.76</v>
      </c>
      <c r="H78" s="53">
        <v>450000</v>
      </c>
      <c r="I78" s="53">
        <f>SUM(I79,I80,I81,I82,I83,I84,I85,I86,I87)</f>
        <v>447559.76</v>
      </c>
      <c r="J78" s="54">
        <f t="shared" si="4"/>
        <v>93.180125548814914</v>
      </c>
      <c r="K78" s="54">
        <f t="shared" si="5"/>
        <v>99.457724444444452</v>
      </c>
    </row>
    <row r="79" spans="2:11">
      <c r="B79" s="8"/>
      <c r="C79" s="27"/>
      <c r="D79" s="9"/>
      <c r="E79" s="8">
        <v>3231</v>
      </c>
      <c r="F79" s="13" t="s">
        <v>110</v>
      </c>
      <c r="G79" s="53">
        <v>51959.74</v>
      </c>
      <c r="H79" s="53"/>
      <c r="I79" s="54">
        <v>44077.78</v>
      </c>
      <c r="J79" s="54">
        <f t="shared" si="4"/>
        <v>84.830640030146427</v>
      </c>
      <c r="K79" s="54" t="e">
        <f t="shared" si="5"/>
        <v>#DIV/0!</v>
      </c>
    </row>
    <row r="80" spans="2:11">
      <c r="B80" s="8"/>
      <c r="C80" s="27"/>
      <c r="D80" s="9"/>
      <c r="E80" s="8">
        <v>3232</v>
      </c>
      <c r="F80" s="13" t="s">
        <v>111</v>
      </c>
      <c r="G80" s="53">
        <v>166015.62</v>
      </c>
      <c r="H80" s="53"/>
      <c r="I80" s="54">
        <v>108029.58</v>
      </c>
      <c r="J80" s="54">
        <f t="shared" si="4"/>
        <v>65.071937206872462</v>
      </c>
      <c r="K80" s="54" t="e">
        <f t="shared" si="5"/>
        <v>#DIV/0!</v>
      </c>
    </row>
    <row r="81" spans="2:11">
      <c r="B81" s="8"/>
      <c r="C81" s="27"/>
      <c r="D81" s="9"/>
      <c r="E81" s="8">
        <v>3233</v>
      </c>
      <c r="F81" s="13" t="s">
        <v>112</v>
      </c>
      <c r="G81" s="53">
        <v>3535.88</v>
      </c>
      <c r="H81" s="53"/>
      <c r="I81" s="54">
        <v>2582.37</v>
      </c>
      <c r="J81" s="54">
        <f t="shared" si="4"/>
        <v>73.033304297657153</v>
      </c>
      <c r="K81" s="54" t="e">
        <f t="shared" si="5"/>
        <v>#DIV/0!</v>
      </c>
    </row>
    <row r="82" spans="2:11">
      <c r="B82" s="8"/>
      <c r="C82" s="27"/>
      <c r="D82" s="9"/>
      <c r="E82" s="8">
        <v>3234</v>
      </c>
      <c r="F82" s="13" t="s">
        <v>113</v>
      </c>
      <c r="G82" s="53">
        <v>48852</v>
      </c>
      <c r="H82" s="53"/>
      <c r="I82" s="54">
        <v>51508.61</v>
      </c>
      <c r="J82" s="54">
        <f t="shared" si="4"/>
        <v>105.43807827724557</v>
      </c>
      <c r="K82" s="54" t="e">
        <f t="shared" si="5"/>
        <v>#DIV/0!</v>
      </c>
    </row>
    <row r="83" spans="2:11">
      <c r="B83" s="8"/>
      <c r="C83" s="27"/>
      <c r="D83" s="9"/>
      <c r="E83" s="8">
        <v>3235</v>
      </c>
      <c r="F83" s="13" t="s">
        <v>114</v>
      </c>
      <c r="G83" s="53">
        <v>44913.63</v>
      </c>
      <c r="H83" s="53"/>
      <c r="I83" s="54">
        <v>48659.58</v>
      </c>
      <c r="J83" s="54">
        <f t="shared" si="4"/>
        <v>108.34034122826412</v>
      </c>
      <c r="K83" s="54" t="e">
        <f t="shared" si="5"/>
        <v>#DIV/0!</v>
      </c>
    </row>
    <row r="84" spans="2:11">
      <c r="B84" s="8"/>
      <c r="C84" s="27"/>
      <c r="D84" s="9"/>
      <c r="E84" s="8">
        <v>3236</v>
      </c>
      <c r="F84" s="13" t="s">
        <v>115</v>
      </c>
      <c r="G84" s="53">
        <v>49992.1</v>
      </c>
      <c r="H84" s="53"/>
      <c r="I84" s="54">
        <v>66623.05</v>
      </c>
      <c r="J84" s="54">
        <f t="shared" si="4"/>
        <v>133.26715621068129</v>
      </c>
      <c r="K84" s="54" t="e">
        <f t="shared" si="5"/>
        <v>#DIV/0!</v>
      </c>
    </row>
    <row r="85" spans="2:11">
      <c r="B85" s="8"/>
      <c r="C85" s="27"/>
      <c r="D85" s="9"/>
      <c r="E85" s="8">
        <v>3237</v>
      </c>
      <c r="F85" s="13" t="s">
        <v>116</v>
      </c>
      <c r="G85" s="53">
        <v>46622.66</v>
      </c>
      <c r="H85" s="53"/>
      <c r="I85" s="54">
        <v>45956.28</v>
      </c>
      <c r="J85" s="54">
        <f t="shared" si="4"/>
        <v>98.570695022549117</v>
      </c>
      <c r="K85" s="54" t="e">
        <f t="shared" si="5"/>
        <v>#DIV/0!</v>
      </c>
    </row>
    <row r="86" spans="2:11">
      <c r="B86" s="8"/>
      <c r="C86" s="27"/>
      <c r="D86" s="9"/>
      <c r="E86" s="8">
        <v>3238</v>
      </c>
      <c r="F86" s="13" t="s">
        <v>117</v>
      </c>
      <c r="G86" s="53">
        <v>61118.65</v>
      </c>
      <c r="H86" s="53"/>
      <c r="I86" s="54">
        <v>69826.8</v>
      </c>
      <c r="J86" s="54">
        <f t="shared" si="4"/>
        <v>114.24794232202447</v>
      </c>
      <c r="K86" s="54" t="e">
        <f t="shared" si="5"/>
        <v>#DIV/0!</v>
      </c>
    </row>
    <row r="87" spans="2:11">
      <c r="B87" s="8"/>
      <c r="C87" s="27"/>
      <c r="D87" s="9"/>
      <c r="E87" s="8">
        <v>3239</v>
      </c>
      <c r="F87" s="13" t="s">
        <v>118</v>
      </c>
      <c r="G87" s="53">
        <v>7306.48</v>
      </c>
      <c r="H87" s="53"/>
      <c r="I87" s="54">
        <v>10295.709999999999</v>
      </c>
      <c r="J87" s="54">
        <f t="shared" ref="J87:J120" si="6">I87/G87*100</f>
        <v>140.91203972364258</v>
      </c>
      <c r="K87" s="54" t="e">
        <f t="shared" si="5"/>
        <v>#DIV/0!</v>
      </c>
    </row>
    <row r="88" spans="2:11">
      <c r="B88" s="8"/>
      <c r="C88" s="27"/>
      <c r="D88" s="9">
        <v>324</v>
      </c>
      <c r="E88" s="8"/>
      <c r="F88" s="13" t="s">
        <v>119</v>
      </c>
      <c r="G88" s="53">
        <v>264.95999999999998</v>
      </c>
      <c r="H88" s="53">
        <v>500</v>
      </c>
      <c r="I88" s="54">
        <v>0</v>
      </c>
      <c r="J88" s="54">
        <f t="shared" si="6"/>
        <v>0</v>
      </c>
      <c r="K88" s="54">
        <f t="shared" si="5"/>
        <v>0</v>
      </c>
    </row>
    <row r="89" spans="2:11">
      <c r="B89" s="8"/>
      <c r="C89" s="27"/>
      <c r="D89" s="9">
        <v>325</v>
      </c>
      <c r="E89" s="8"/>
      <c r="F89" s="13" t="s">
        <v>222</v>
      </c>
      <c r="G89" s="53">
        <f>G90</f>
        <v>0</v>
      </c>
      <c r="H89" s="53">
        <v>127000</v>
      </c>
      <c r="I89" s="54">
        <f>I90</f>
        <v>120164.9</v>
      </c>
      <c r="J89" s="54" t="e">
        <f t="shared" si="6"/>
        <v>#DIV/0!</v>
      </c>
      <c r="K89" s="54">
        <f t="shared" si="5"/>
        <v>94.618031496062983</v>
      </c>
    </row>
    <row r="90" spans="2:11" ht="25.5">
      <c r="B90" s="8"/>
      <c r="C90" s="27"/>
      <c r="D90" s="9"/>
      <c r="E90" s="8">
        <v>3251</v>
      </c>
      <c r="F90" s="55" t="s">
        <v>223</v>
      </c>
      <c r="G90" s="53"/>
      <c r="H90" s="53"/>
      <c r="I90" s="54">
        <v>120164.9</v>
      </c>
      <c r="J90" s="54" t="e">
        <f t="shared" si="6"/>
        <v>#DIV/0!</v>
      </c>
      <c r="K90" s="54" t="e">
        <f t="shared" si="5"/>
        <v>#DIV/0!</v>
      </c>
    </row>
    <row r="91" spans="2:11">
      <c r="B91" s="8"/>
      <c r="C91" s="27"/>
      <c r="D91" s="9">
        <v>329</v>
      </c>
      <c r="E91" s="8"/>
      <c r="F91" s="13" t="s">
        <v>120</v>
      </c>
      <c r="G91" s="53">
        <f>SUM(G92,G93,G94,G95,G96,G97,G98)</f>
        <v>69961.36</v>
      </c>
      <c r="H91" s="53">
        <v>45000</v>
      </c>
      <c r="I91" s="53">
        <f>SUM(I92,I93,I94,I95,I96,I97,I98)</f>
        <v>41008.800000000003</v>
      </c>
      <c r="J91" s="54">
        <f t="shared" si="6"/>
        <v>58.61635622863821</v>
      </c>
      <c r="K91" s="54">
        <f t="shared" si="5"/>
        <v>91.13066666666667</v>
      </c>
    </row>
    <row r="92" spans="2:11" ht="25.5">
      <c r="B92" s="8"/>
      <c r="C92" s="27"/>
      <c r="D92" s="9"/>
      <c r="E92" s="57">
        <v>3291</v>
      </c>
      <c r="F92" s="55" t="s">
        <v>121</v>
      </c>
      <c r="G92" s="59">
        <v>8243.76</v>
      </c>
      <c r="H92" s="53"/>
      <c r="I92" s="58">
        <v>7134</v>
      </c>
      <c r="J92" s="54">
        <f t="shared" si="6"/>
        <v>86.538181606451431</v>
      </c>
      <c r="K92" s="54" t="e">
        <f t="shared" si="5"/>
        <v>#DIV/0!</v>
      </c>
    </row>
    <row r="93" spans="2:11">
      <c r="B93" s="8"/>
      <c r="C93" s="27"/>
      <c r="D93" s="9"/>
      <c r="E93" s="8">
        <v>3292</v>
      </c>
      <c r="F93" s="13" t="s">
        <v>122</v>
      </c>
      <c r="G93" s="53">
        <v>27736.22</v>
      </c>
      <c r="H93" s="53"/>
      <c r="I93" s="54">
        <v>18570.54</v>
      </c>
      <c r="J93" s="54">
        <f t="shared" si="6"/>
        <v>66.954112708941594</v>
      </c>
      <c r="K93" s="54" t="e">
        <f t="shared" si="5"/>
        <v>#DIV/0!</v>
      </c>
    </row>
    <row r="94" spans="2:11">
      <c r="B94" s="8"/>
      <c r="C94" s="27"/>
      <c r="D94" s="9"/>
      <c r="E94" s="8">
        <v>3293</v>
      </c>
      <c r="F94" s="13" t="s">
        <v>123</v>
      </c>
      <c r="G94" s="53">
        <v>11221.43</v>
      </c>
      <c r="H94" s="53"/>
      <c r="I94" s="54">
        <v>7764.28</v>
      </c>
      <c r="J94" s="54">
        <f t="shared" si="6"/>
        <v>69.191537976888867</v>
      </c>
      <c r="K94" s="54" t="e">
        <f t="shared" si="5"/>
        <v>#DIV/0!</v>
      </c>
    </row>
    <row r="95" spans="2:11">
      <c r="B95" s="8"/>
      <c r="C95" s="27"/>
      <c r="D95" s="9"/>
      <c r="E95" s="8">
        <v>3294</v>
      </c>
      <c r="F95" s="13" t="s">
        <v>124</v>
      </c>
      <c r="G95" s="53">
        <v>2617.21</v>
      </c>
      <c r="H95" s="53"/>
      <c r="I95" s="54">
        <v>2620</v>
      </c>
      <c r="J95" s="54">
        <f t="shared" si="6"/>
        <v>100.10660206861506</v>
      </c>
      <c r="K95" s="54" t="e">
        <f t="shared" si="5"/>
        <v>#DIV/0!</v>
      </c>
    </row>
    <row r="96" spans="2:11">
      <c r="B96" s="8"/>
      <c r="C96" s="27"/>
      <c r="D96" s="9"/>
      <c r="E96" s="8">
        <v>3295</v>
      </c>
      <c r="F96" s="13" t="s">
        <v>125</v>
      </c>
      <c r="G96" s="53">
        <v>4678.1499999999996</v>
      </c>
      <c r="H96" s="53"/>
      <c r="I96" s="54">
        <v>1755.14</v>
      </c>
      <c r="J96" s="54">
        <f t="shared" si="6"/>
        <v>37.517822216046945</v>
      </c>
      <c r="K96" s="54" t="e">
        <f t="shared" si="5"/>
        <v>#DIV/0!</v>
      </c>
    </row>
    <row r="97" spans="2:11">
      <c r="B97" s="8"/>
      <c r="C97" s="27"/>
      <c r="D97" s="9"/>
      <c r="E97" s="8">
        <v>3296</v>
      </c>
      <c r="F97" s="13" t="s">
        <v>126</v>
      </c>
      <c r="G97" s="53">
        <v>0</v>
      </c>
      <c r="H97" s="53"/>
      <c r="I97" s="54">
        <v>0</v>
      </c>
      <c r="J97" s="54" t="e">
        <f t="shared" si="6"/>
        <v>#DIV/0!</v>
      </c>
      <c r="K97" s="54" t="e">
        <f t="shared" si="5"/>
        <v>#DIV/0!</v>
      </c>
    </row>
    <row r="98" spans="2:11">
      <c r="B98" s="8"/>
      <c r="C98" s="27"/>
      <c r="D98" s="9"/>
      <c r="E98" s="8">
        <v>3299</v>
      </c>
      <c r="F98" s="13" t="s">
        <v>120</v>
      </c>
      <c r="G98" s="53">
        <v>15464.59</v>
      </c>
      <c r="H98" s="53"/>
      <c r="I98" s="54">
        <v>3164.84</v>
      </c>
      <c r="J98" s="54">
        <f t="shared" si="6"/>
        <v>20.465075375422177</v>
      </c>
      <c r="K98" s="54" t="e">
        <f t="shared" si="5"/>
        <v>#DIV/0!</v>
      </c>
    </row>
    <row r="99" spans="2:11">
      <c r="B99" s="8"/>
      <c r="C99" s="8">
        <v>34</v>
      </c>
      <c r="D99" s="9"/>
      <c r="E99" s="8"/>
      <c r="F99" s="13" t="s">
        <v>127</v>
      </c>
      <c r="G99" s="53">
        <f>G100</f>
        <v>6960.25</v>
      </c>
      <c r="H99" s="53">
        <f>H100</f>
        <v>7500</v>
      </c>
      <c r="I99" s="53">
        <f>I100</f>
        <v>6617.83</v>
      </c>
      <c r="J99" s="54">
        <f t="shared" si="6"/>
        <v>95.080349125390612</v>
      </c>
      <c r="K99" s="54">
        <f t="shared" si="5"/>
        <v>88.237733333333338</v>
      </c>
    </row>
    <row r="100" spans="2:11">
      <c r="B100" s="8"/>
      <c r="C100" s="27"/>
      <c r="D100" s="9">
        <v>343</v>
      </c>
      <c r="E100" s="8"/>
      <c r="F100" s="13" t="s">
        <v>128</v>
      </c>
      <c r="G100" s="53">
        <v>6960.25</v>
      </c>
      <c r="H100" s="53">
        <v>7500</v>
      </c>
      <c r="I100" s="53">
        <f>SUM(I101,I102,I103)</f>
        <v>6617.83</v>
      </c>
      <c r="J100" s="54">
        <f t="shared" si="6"/>
        <v>95.080349125390612</v>
      </c>
      <c r="K100" s="54">
        <f t="shared" si="5"/>
        <v>88.237733333333338</v>
      </c>
    </row>
    <row r="101" spans="2:11">
      <c r="B101" s="8"/>
      <c r="C101" s="27"/>
      <c r="D101" s="9"/>
      <c r="E101" s="8">
        <v>3431</v>
      </c>
      <c r="F101" s="13" t="s">
        <v>129</v>
      </c>
      <c r="G101" s="53">
        <v>6333.46</v>
      </c>
      <c r="H101" s="53"/>
      <c r="I101" s="54">
        <v>6476.15</v>
      </c>
      <c r="J101" s="54">
        <f t="shared" si="6"/>
        <v>102.25295494090119</v>
      </c>
      <c r="K101" s="54" t="e">
        <f t="shared" si="5"/>
        <v>#DIV/0!</v>
      </c>
    </row>
    <row r="102" spans="2:11" ht="25.5">
      <c r="B102" s="8"/>
      <c r="C102" s="27"/>
      <c r="D102" s="9"/>
      <c r="E102" s="8">
        <v>3432</v>
      </c>
      <c r="F102" s="55" t="s">
        <v>130</v>
      </c>
      <c r="G102" s="53">
        <v>0</v>
      </c>
      <c r="H102" s="53"/>
      <c r="I102" s="54">
        <v>0</v>
      </c>
      <c r="J102" s="54" t="e">
        <f t="shared" si="6"/>
        <v>#DIV/0!</v>
      </c>
      <c r="K102" s="54" t="e">
        <f t="shared" si="5"/>
        <v>#DIV/0!</v>
      </c>
    </row>
    <row r="103" spans="2:11">
      <c r="B103" s="8"/>
      <c r="C103" s="27"/>
      <c r="D103" s="9"/>
      <c r="E103" s="8">
        <v>3433</v>
      </c>
      <c r="F103" s="55" t="s">
        <v>131</v>
      </c>
      <c r="G103" s="53">
        <v>626.79</v>
      </c>
      <c r="H103" s="53"/>
      <c r="I103" s="54">
        <v>141.68</v>
      </c>
      <c r="J103" s="54">
        <f t="shared" si="6"/>
        <v>22.604061966527865</v>
      </c>
      <c r="K103" s="54" t="e">
        <f t="shared" si="5"/>
        <v>#DIV/0!</v>
      </c>
    </row>
    <row r="104" spans="2:11">
      <c r="B104" s="10">
        <v>4</v>
      </c>
      <c r="C104" s="11"/>
      <c r="D104" s="11"/>
      <c r="E104" s="11"/>
      <c r="F104" s="25" t="s">
        <v>6</v>
      </c>
      <c r="G104" s="53">
        <f>G105+G117</f>
        <v>170297.27000000002</v>
      </c>
      <c r="H104" s="53">
        <f>H105+H117</f>
        <v>228642</v>
      </c>
      <c r="I104" s="53">
        <f>I105+I117</f>
        <v>222831.99</v>
      </c>
      <c r="J104" s="54">
        <f t="shared" si="6"/>
        <v>130.84883274993192</v>
      </c>
      <c r="K104" s="54">
        <f t="shared" si="5"/>
        <v>97.458905188023195</v>
      </c>
    </row>
    <row r="105" spans="2:11">
      <c r="B105" s="12"/>
      <c r="C105" s="12">
        <v>42</v>
      </c>
      <c r="D105" s="12"/>
      <c r="E105" s="12"/>
      <c r="F105" s="26" t="s">
        <v>132</v>
      </c>
      <c r="G105" s="53">
        <f>G106+G108+G115</f>
        <v>127394.77</v>
      </c>
      <c r="H105" s="53">
        <f>H106+H108+H115</f>
        <v>150000</v>
      </c>
      <c r="I105" s="53">
        <f>I106+I108+I115</f>
        <v>154939.99</v>
      </c>
      <c r="J105" s="54">
        <f t="shared" si="6"/>
        <v>121.6219394249858</v>
      </c>
      <c r="K105" s="54">
        <f t="shared" si="5"/>
        <v>103.29332666666666</v>
      </c>
    </row>
    <row r="106" spans="2:11">
      <c r="B106" s="12"/>
      <c r="C106" s="12"/>
      <c r="D106" s="8">
        <v>421</v>
      </c>
      <c r="E106" s="8"/>
      <c r="F106" s="13" t="s">
        <v>133</v>
      </c>
      <c r="G106" s="53">
        <f>SUM(G107)</f>
        <v>0</v>
      </c>
      <c r="H106" s="53">
        <f>SUM(H107)</f>
        <v>0</v>
      </c>
      <c r="I106" s="53">
        <f>SUM(I107)</f>
        <v>0</v>
      </c>
      <c r="J106" s="54" t="e">
        <f t="shared" si="6"/>
        <v>#DIV/0!</v>
      </c>
      <c r="K106" s="54" t="e">
        <f t="shared" si="5"/>
        <v>#DIV/0!</v>
      </c>
    </row>
    <row r="107" spans="2:11">
      <c r="B107" s="12"/>
      <c r="C107" s="12"/>
      <c r="D107" s="8"/>
      <c r="E107" s="8">
        <v>4212</v>
      </c>
      <c r="F107" s="13" t="s">
        <v>134</v>
      </c>
      <c r="G107" s="53">
        <v>0</v>
      </c>
      <c r="H107" s="6"/>
      <c r="I107" s="54">
        <v>0</v>
      </c>
      <c r="J107" s="54" t="e">
        <f t="shared" si="6"/>
        <v>#DIV/0!</v>
      </c>
      <c r="K107" s="54" t="e">
        <f t="shared" si="5"/>
        <v>#DIV/0!</v>
      </c>
    </row>
    <row r="108" spans="2:11">
      <c r="B108" s="12"/>
      <c r="C108" s="12"/>
      <c r="D108" s="8">
        <v>422</v>
      </c>
      <c r="E108" s="8"/>
      <c r="F108" s="13" t="s">
        <v>135</v>
      </c>
      <c r="G108" s="53">
        <f>SUM(G109,G110,G111,G112,G113,G114)</f>
        <v>127394.77</v>
      </c>
      <c r="H108" s="53">
        <v>150000</v>
      </c>
      <c r="I108" s="53">
        <f>SUM(I109,I110,I111,I112,I113,I114)</f>
        <v>154939.99</v>
      </c>
      <c r="J108" s="54">
        <f t="shared" si="6"/>
        <v>121.6219394249858</v>
      </c>
      <c r="K108" s="54">
        <f t="shared" si="5"/>
        <v>103.29332666666666</v>
      </c>
    </row>
    <row r="109" spans="2:11">
      <c r="B109" s="12"/>
      <c r="C109" s="12"/>
      <c r="D109" s="8"/>
      <c r="E109" s="8">
        <v>4221</v>
      </c>
      <c r="F109" s="13" t="s">
        <v>136</v>
      </c>
      <c r="G109" s="53">
        <v>18345.830000000002</v>
      </c>
      <c r="H109" s="6"/>
      <c r="I109" s="54">
        <v>12252.07</v>
      </c>
      <c r="J109" s="54">
        <f t="shared" si="6"/>
        <v>66.783950358201281</v>
      </c>
      <c r="K109" s="54" t="e">
        <f t="shared" si="5"/>
        <v>#DIV/0!</v>
      </c>
    </row>
    <row r="110" spans="2:11">
      <c r="B110" s="12"/>
      <c r="C110" s="12"/>
      <c r="D110" s="8"/>
      <c r="E110" s="8">
        <v>4222</v>
      </c>
      <c r="F110" s="13" t="s">
        <v>137</v>
      </c>
      <c r="G110" s="53">
        <v>0</v>
      </c>
      <c r="H110" s="6"/>
      <c r="I110" s="54">
        <v>623.75</v>
      </c>
      <c r="J110" s="54" t="e">
        <f t="shared" si="6"/>
        <v>#DIV/0!</v>
      </c>
      <c r="K110" s="54" t="e">
        <f t="shared" si="5"/>
        <v>#DIV/0!</v>
      </c>
    </row>
    <row r="111" spans="2:11">
      <c r="B111" s="12"/>
      <c r="C111" s="12"/>
      <c r="D111" s="8"/>
      <c r="E111" s="8">
        <v>4223</v>
      </c>
      <c r="F111" s="13" t="s">
        <v>138</v>
      </c>
      <c r="G111" s="53">
        <v>9362.5</v>
      </c>
      <c r="H111" s="6"/>
      <c r="I111" s="54">
        <v>29822.5</v>
      </c>
      <c r="J111" s="54">
        <f t="shared" si="6"/>
        <v>318.53137516688918</v>
      </c>
      <c r="K111" s="54" t="e">
        <f t="shared" si="5"/>
        <v>#DIV/0!</v>
      </c>
    </row>
    <row r="112" spans="2:11">
      <c r="B112" s="12"/>
      <c r="C112" s="12"/>
      <c r="D112" s="8"/>
      <c r="E112" s="8">
        <v>4224</v>
      </c>
      <c r="F112" s="13" t="s">
        <v>139</v>
      </c>
      <c r="G112" s="53">
        <v>99199.94</v>
      </c>
      <c r="H112" s="6"/>
      <c r="I112" s="54">
        <v>74808.36</v>
      </c>
      <c r="J112" s="54">
        <f t="shared" si="6"/>
        <v>75.411698837721076</v>
      </c>
      <c r="K112" s="54" t="e">
        <f t="shared" si="5"/>
        <v>#DIV/0!</v>
      </c>
    </row>
    <row r="113" spans="2:11">
      <c r="B113" s="12"/>
      <c r="C113" s="12"/>
      <c r="D113" s="8"/>
      <c r="E113" s="8">
        <v>4225</v>
      </c>
      <c r="F113" s="13" t="s">
        <v>140</v>
      </c>
      <c r="G113" s="53">
        <v>127.5</v>
      </c>
      <c r="H113" s="6"/>
      <c r="I113" s="54">
        <v>2284.3200000000002</v>
      </c>
      <c r="J113" s="54">
        <f t="shared" si="6"/>
        <v>1791.6235294117648</v>
      </c>
      <c r="K113" s="54" t="e">
        <f t="shared" si="5"/>
        <v>#DIV/0!</v>
      </c>
    </row>
    <row r="114" spans="2:11">
      <c r="B114" s="12"/>
      <c r="C114" s="12"/>
      <c r="D114" s="8"/>
      <c r="E114" s="8">
        <v>4227</v>
      </c>
      <c r="F114" s="13" t="s">
        <v>141</v>
      </c>
      <c r="G114" s="53">
        <v>359</v>
      </c>
      <c r="H114" s="6"/>
      <c r="I114" s="54">
        <v>35148.99</v>
      </c>
      <c r="J114" s="54">
        <f t="shared" si="6"/>
        <v>9790.8050139275765</v>
      </c>
      <c r="K114" s="54" t="e">
        <f t="shared" si="5"/>
        <v>#DIV/0!</v>
      </c>
    </row>
    <row r="115" spans="2:11">
      <c r="B115" s="12"/>
      <c r="C115" s="12"/>
      <c r="D115" s="8">
        <v>423</v>
      </c>
      <c r="E115" s="8"/>
      <c r="F115" s="13" t="s">
        <v>142</v>
      </c>
      <c r="G115" s="53">
        <f>G116</f>
        <v>0</v>
      </c>
      <c r="H115" s="53">
        <v>0</v>
      </c>
      <c r="I115" s="53">
        <f>SUM(I116)</f>
        <v>0</v>
      </c>
      <c r="J115" s="54" t="e">
        <f t="shared" si="6"/>
        <v>#DIV/0!</v>
      </c>
      <c r="K115" s="54" t="e">
        <f t="shared" si="5"/>
        <v>#DIV/0!</v>
      </c>
    </row>
    <row r="116" spans="2:11">
      <c r="B116" s="12"/>
      <c r="C116" s="12"/>
      <c r="D116" s="8"/>
      <c r="E116" s="8">
        <v>4231</v>
      </c>
      <c r="F116" s="13" t="s">
        <v>143</v>
      </c>
      <c r="G116" s="53"/>
      <c r="H116" s="6"/>
      <c r="I116" s="54">
        <v>0</v>
      </c>
      <c r="J116" s="54" t="e">
        <f t="shared" si="6"/>
        <v>#DIV/0!</v>
      </c>
      <c r="K116" s="54" t="e">
        <f t="shared" si="5"/>
        <v>#DIV/0!</v>
      </c>
    </row>
    <row r="117" spans="2:11">
      <c r="B117" s="12"/>
      <c r="C117" s="12">
        <v>45</v>
      </c>
      <c r="D117" s="8"/>
      <c r="E117" s="8"/>
      <c r="F117" s="13" t="s">
        <v>144</v>
      </c>
      <c r="G117" s="53">
        <f>SUM(G118,G119)</f>
        <v>42902.5</v>
      </c>
      <c r="H117" s="53">
        <f>SUM(H118,H119)</f>
        <v>78642</v>
      </c>
      <c r="I117" s="53">
        <f>SUM(I118,I119)</f>
        <v>67892</v>
      </c>
      <c r="J117" s="54">
        <f t="shared" si="6"/>
        <v>158.24718839228481</v>
      </c>
      <c r="K117" s="54">
        <f t="shared" si="5"/>
        <v>86.330459550876128</v>
      </c>
    </row>
    <row r="118" spans="2:11">
      <c r="B118" s="12"/>
      <c r="C118" s="12"/>
      <c r="D118" s="8">
        <v>451</v>
      </c>
      <c r="E118" s="8"/>
      <c r="F118" s="13" t="s">
        <v>145</v>
      </c>
      <c r="G118" s="53">
        <v>42902.5</v>
      </c>
      <c r="H118" s="53">
        <v>78642</v>
      </c>
      <c r="I118" s="54">
        <v>67892</v>
      </c>
      <c r="J118" s="54">
        <f t="shared" si="6"/>
        <v>158.24718839228481</v>
      </c>
      <c r="K118" s="54">
        <f t="shared" si="5"/>
        <v>86.330459550876128</v>
      </c>
    </row>
    <row r="119" spans="2:11">
      <c r="B119" s="12"/>
      <c r="C119" s="12"/>
      <c r="D119" s="8">
        <v>453</v>
      </c>
      <c r="E119" s="8"/>
      <c r="F119" s="13" t="s">
        <v>146</v>
      </c>
      <c r="G119" s="53">
        <v>0</v>
      </c>
      <c r="H119" s="53"/>
      <c r="I119" s="53">
        <v>0</v>
      </c>
      <c r="J119" s="54" t="e">
        <f t="shared" si="6"/>
        <v>#DIV/0!</v>
      </c>
      <c r="K119" s="54" t="e">
        <f t="shared" si="5"/>
        <v>#DIV/0!</v>
      </c>
    </row>
    <row r="120" spans="2:11">
      <c r="B120" s="32"/>
      <c r="C120" s="32"/>
      <c r="D120" s="32"/>
      <c r="E120" s="32">
        <v>922</v>
      </c>
      <c r="F120" s="32"/>
      <c r="G120" s="60">
        <f>G10-G55</f>
        <v>-8605.0800000000745</v>
      </c>
      <c r="H120" s="60">
        <f>H10-H55</f>
        <v>450000</v>
      </c>
      <c r="I120" s="60">
        <f>I10-I55</f>
        <v>174948.39999999944</v>
      </c>
      <c r="J120" s="54">
        <f t="shared" si="6"/>
        <v>-2033.0827836580011</v>
      </c>
      <c r="K120" s="54">
        <f t="shared" si="5"/>
        <v>38.877422222222094</v>
      </c>
    </row>
  </sheetData>
  <mergeCells count="7">
    <mergeCell ref="B8:F8"/>
    <mergeCell ref="B9:F9"/>
    <mergeCell ref="B53:F53"/>
    <mergeCell ref="B54:F54"/>
    <mergeCell ref="B2:K2"/>
    <mergeCell ref="B4:K4"/>
    <mergeCell ref="B6:K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0"/>
  <sheetViews>
    <sheetView topLeftCell="A4" zoomScale="90" zoomScaleNormal="90" workbookViewId="0">
      <selection activeCell="C32" sqref="C32"/>
    </sheetView>
  </sheetViews>
  <sheetFormatPr defaultRowHeight="15"/>
  <cols>
    <col min="2" max="2" width="40.42578125" customWidth="1"/>
    <col min="3" max="5" width="25.28515625" customWidth="1"/>
    <col min="6" max="7" width="15.7109375" customWidth="1"/>
  </cols>
  <sheetData>
    <row r="1" spans="2:7" ht="18">
      <c r="B1" s="20"/>
      <c r="C1" s="20"/>
      <c r="D1" s="20"/>
      <c r="E1" s="3"/>
      <c r="F1" s="3"/>
      <c r="G1" s="3"/>
    </row>
    <row r="2" spans="2:7" ht="15.75" customHeight="1">
      <c r="B2" s="107" t="s">
        <v>40</v>
      </c>
      <c r="C2" s="107"/>
      <c r="D2" s="107"/>
      <c r="E2" s="107"/>
      <c r="F2" s="107"/>
      <c r="G2" s="107"/>
    </row>
    <row r="3" spans="2:7" ht="18">
      <c r="B3" s="20"/>
      <c r="C3" s="20"/>
      <c r="D3" s="20"/>
      <c r="E3" s="3"/>
      <c r="F3" s="3"/>
      <c r="G3" s="3"/>
    </row>
    <row r="4" spans="2:7" ht="25.5">
      <c r="B4" s="46" t="s">
        <v>7</v>
      </c>
      <c r="C4" s="46" t="s">
        <v>212</v>
      </c>
      <c r="D4" s="46" t="s">
        <v>218</v>
      </c>
      <c r="E4" s="46" t="s">
        <v>219</v>
      </c>
      <c r="F4" s="46" t="s">
        <v>17</v>
      </c>
      <c r="G4" s="46" t="s">
        <v>51</v>
      </c>
    </row>
    <row r="5" spans="2:7">
      <c r="B5" s="46">
        <v>1</v>
      </c>
      <c r="C5" s="46">
        <v>2</v>
      </c>
      <c r="D5" s="46">
        <v>4</v>
      </c>
      <c r="E5" s="46">
        <v>5</v>
      </c>
      <c r="F5" s="46" t="s">
        <v>19</v>
      </c>
      <c r="G5" s="46" t="s">
        <v>20</v>
      </c>
    </row>
    <row r="6" spans="2:7">
      <c r="B6" s="7" t="s">
        <v>39</v>
      </c>
      <c r="C6" s="53">
        <f>C7+C9+C11+C14+C18+C20</f>
        <v>7099411.29</v>
      </c>
      <c r="D6" s="53">
        <f>D7+D9+D11+D14+D18+D20</f>
        <v>7684542</v>
      </c>
      <c r="E6" s="53">
        <f>E7+E9+E11+E14+E18+E20</f>
        <v>7279903.1600000001</v>
      </c>
      <c r="F6" s="54">
        <f t="shared" ref="F6:F14" si="0">E6/C6*100</f>
        <v>102.5423498178537</v>
      </c>
      <c r="G6" s="54">
        <f>E6/D6*100</f>
        <v>94.734379225203014</v>
      </c>
    </row>
    <row r="7" spans="2:7">
      <c r="B7" s="7" t="s">
        <v>37</v>
      </c>
      <c r="C7" s="53">
        <f>C8</f>
        <v>151828</v>
      </c>
      <c r="D7" s="53">
        <f>D8</f>
        <v>287286</v>
      </c>
      <c r="E7" s="61">
        <f>E8</f>
        <v>279536.25</v>
      </c>
      <c r="F7" s="54">
        <f t="shared" si="0"/>
        <v>184.11376689411702</v>
      </c>
      <c r="G7" s="54">
        <f t="shared" ref="G7:G40" si="1">E7/D7*100</f>
        <v>97.302426849898708</v>
      </c>
    </row>
    <row r="8" spans="2:7">
      <c r="B8" s="36" t="s">
        <v>36</v>
      </c>
      <c r="C8" s="53">
        <v>151828</v>
      </c>
      <c r="D8" s="53">
        <v>287286</v>
      </c>
      <c r="E8" s="58">
        <v>279536.25</v>
      </c>
      <c r="F8" s="54">
        <f t="shared" si="0"/>
        <v>184.11376689411702</v>
      </c>
      <c r="G8" s="54">
        <f t="shared" si="1"/>
        <v>97.302426849898708</v>
      </c>
    </row>
    <row r="9" spans="2:7">
      <c r="B9" s="7" t="s">
        <v>32</v>
      </c>
      <c r="C9" s="53">
        <f>C10</f>
        <v>641728.74</v>
      </c>
      <c r="D9" s="53">
        <f>D10</f>
        <v>671200</v>
      </c>
      <c r="E9" s="53">
        <f>E10</f>
        <v>652227.49</v>
      </c>
      <c r="F9" s="54">
        <f t="shared" si="0"/>
        <v>101.63601056733098</v>
      </c>
      <c r="G9" s="54">
        <f t="shared" si="1"/>
        <v>97.173344755661489</v>
      </c>
    </row>
    <row r="10" spans="2:7">
      <c r="B10" s="34" t="s">
        <v>151</v>
      </c>
      <c r="C10" s="53">
        <v>641728.74</v>
      </c>
      <c r="D10" s="53">
        <v>671200</v>
      </c>
      <c r="E10" s="58">
        <v>652227.49</v>
      </c>
      <c r="F10" s="54">
        <f t="shared" si="0"/>
        <v>101.63601056733098</v>
      </c>
      <c r="G10" s="54">
        <f t="shared" si="1"/>
        <v>97.173344755661489</v>
      </c>
    </row>
    <row r="11" spans="2:7">
      <c r="B11" s="7" t="s">
        <v>152</v>
      </c>
      <c r="C11" s="53">
        <f>C12+C13</f>
        <v>6021834.5199999996</v>
      </c>
      <c r="D11" s="53">
        <f>D12+D13</f>
        <v>6556956</v>
      </c>
      <c r="E11" s="53">
        <f>E12+E13</f>
        <v>6189892.2300000004</v>
      </c>
      <c r="F11" s="54">
        <f t="shared" si="0"/>
        <v>102.79080584897909</v>
      </c>
      <c r="G11" s="54">
        <f t="shared" si="1"/>
        <v>94.401918054658296</v>
      </c>
    </row>
    <row r="12" spans="2:7">
      <c r="B12" s="14" t="s">
        <v>153</v>
      </c>
      <c r="C12" s="64">
        <v>5816094.5199999996</v>
      </c>
      <c r="D12" s="53">
        <v>6336956</v>
      </c>
      <c r="E12" s="54">
        <v>5969892.2300000004</v>
      </c>
      <c r="F12" s="54">
        <f t="shared" si="0"/>
        <v>102.64434681161269</v>
      </c>
      <c r="G12" s="54">
        <f t="shared" si="1"/>
        <v>94.207569533384799</v>
      </c>
    </row>
    <row r="13" spans="2:7">
      <c r="B13" s="14" t="s">
        <v>154</v>
      </c>
      <c r="C13" s="64">
        <v>205740</v>
      </c>
      <c r="D13" s="53">
        <v>220000</v>
      </c>
      <c r="E13" s="54">
        <v>220000</v>
      </c>
      <c r="F13" s="54">
        <f t="shared" si="0"/>
        <v>106.93107805968698</v>
      </c>
      <c r="G13" s="54">
        <f t="shared" si="1"/>
        <v>100</v>
      </c>
    </row>
    <row r="14" spans="2:7">
      <c r="B14" s="62" t="s">
        <v>155</v>
      </c>
      <c r="C14" s="53">
        <f>C15+C16+C17</f>
        <v>218555.64</v>
      </c>
      <c r="D14" s="53">
        <f>D15+D16+D17</f>
        <v>165600</v>
      </c>
      <c r="E14" s="53">
        <f>E15+E16+E17</f>
        <v>154958.79999999999</v>
      </c>
      <c r="F14" s="54">
        <f t="shared" si="0"/>
        <v>70.901304583125821</v>
      </c>
      <c r="G14" s="54">
        <f t="shared" si="1"/>
        <v>93.574154589371972</v>
      </c>
    </row>
    <row r="15" spans="2:7">
      <c r="B15" s="84" t="s">
        <v>215</v>
      </c>
      <c r="C15" s="64">
        <v>17986</v>
      </c>
      <c r="D15" s="53">
        <v>6600</v>
      </c>
      <c r="E15" s="53">
        <v>6600</v>
      </c>
      <c r="F15" s="54"/>
      <c r="G15" s="54"/>
    </row>
    <row r="16" spans="2:7">
      <c r="B16" s="14" t="s">
        <v>156</v>
      </c>
      <c r="C16" s="64">
        <v>121575.78</v>
      </c>
      <c r="D16" s="53">
        <v>71000</v>
      </c>
      <c r="E16" s="53">
        <v>72053.81</v>
      </c>
      <c r="F16" s="54">
        <f t="shared" ref="F16:F31" si="2">E16/C16*100</f>
        <v>59.266582538068022</v>
      </c>
      <c r="G16" s="54">
        <f t="shared" si="1"/>
        <v>101.4842394366197</v>
      </c>
    </row>
    <row r="17" spans="2:7">
      <c r="B17" s="14" t="s">
        <v>157</v>
      </c>
      <c r="C17" s="64">
        <v>78993.86</v>
      </c>
      <c r="D17" s="53">
        <v>88000</v>
      </c>
      <c r="E17" s="53">
        <v>76304.990000000005</v>
      </c>
      <c r="F17" s="54">
        <f t="shared" si="2"/>
        <v>96.596102532525947</v>
      </c>
      <c r="G17" s="54">
        <f t="shared" si="1"/>
        <v>86.71021590909092</v>
      </c>
    </row>
    <row r="18" spans="2:7">
      <c r="B18" s="63" t="s">
        <v>158</v>
      </c>
      <c r="C18" s="53">
        <f>C19</f>
        <v>53946.95</v>
      </c>
      <c r="D18" s="53">
        <f>D19</f>
        <v>1000</v>
      </c>
      <c r="E18" s="53">
        <f>E19</f>
        <v>800</v>
      </c>
      <c r="F18" s="54">
        <f t="shared" si="2"/>
        <v>1.4829383310826656</v>
      </c>
      <c r="G18" s="54">
        <f t="shared" si="1"/>
        <v>80</v>
      </c>
    </row>
    <row r="19" spans="2:7">
      <c r="B19" s="14" t="s">
        <v>159</v>
      </c>
      <c r="C19" s="64">
        <v>53946.95</v>
      </c>
      <c r="D19" s="53">
        <v>1000</v>
      </c>
      <c r="E19" s="53">
        <v>800</v>
      </c>
      <c r="F19" s="54">
        <f t="shared" si="2"/>
        <v>1.4829383310826656</v>
      </c>
      <c r="G19" s="54">
        <f t="shared" si="1"/>
        <v>80</v>
      </c>
    </row>
    <row r="20" spans="2:7">
      <c r="B20" s="10" t="s">
        <v>160</v>
      </c>
      <c r="C20" s="53">
        <f>C21</f>
        <v>11517.44</v>
      </c>
      <c r="D20" s="53">
        <f>D21</f>
        <v>2500</v>
      </c>
      <c r="E20" s="53">
        <f>E21</f>
        <v>2488.39</v>
      </c>
      <c r="F20" s="54">
        <f t="shared" si="2"/>
        <v>21.605408840853521</v>
      </c>
      <c r="G20" s="54">
        <f t="shared" si="1"/>
        <v>99.535599999999988</v>
      </c>
    </row>
    <row r="21" spans="2:7" ht="25.5">
      <c r="B21" s="14" t="s">
        <v>161</v>
      </c>
      <c r="C21" s="53">
        <v>11517.44</v>
      </c>
      <c r="D21" s="53">
        <v>2500</v>
      </c>
      <c r="E21" s="53">
        <v>2488.39</v>
      </c>
      <c r="F21" s="54">
        <f t="shared" si="2"/>
        <v>21.605408840853521</v>
      </c>
      <c r="G21" s="54">
        <f t="shared" si="1"/>
        <v>99.535599999999988</v>
      </c>
    </row>
    <row r="22" spans="2:7" ht="15.75" customHeight="1">
      <c r="B22" s="7" t="s">
        <v>38</v>
      </c>
      <c r="C22" s="53">
        <f>C23+C25+C27+C31+C35+C37</f>
        <v>7108016.370000001</v>
      </c>
      <c r="D22" s="53">
        <f>D23+D25+D27+D31+D35+D37</f>
        <v>7234542</v>
      </c>
      <c r="E22" s="53">
        <f>E23+E25+E27+E31+E35+E37</f>
        <v>7104954.7599999998</v>
      </c>
      <c r="F22" s="54">
        <f t="shared" si="2"/>
        <v>99.956927364251385</v>
      </c>
      <c r="G22" s="54">
        <f t="shared" si="1"/>
        <v>98.208770645052581</v>
      </c>
    </row>
    <row r="23" spans="2:7" ht="15.75" customHeight="1">
      <c r="B23" s="7" t="s">
        <v>37</v>
      </c>
      <c r="C23" s="53">
        <f>C24</f>
        <v>151828</v>
      </c>
      <c r="D23" s="53">
        <f>D24</f>
        <v>287286</v>
      </c>
      <c r="E23" s="53">
        <f>E24</f>
        <v>279536.25</v>
      </c>
      <c r="F23" s="54">
        <f t="shared" si="2"/>
        <v>184.11376689411702</v>
      </c>
      <c r="G23" s="54">
        <f t="shared" si="1"/>
        <v>97.302426849898708</v>
      </c>
    </row>
    <row r="24" spans="2:7">
      <c r="B24" s="36" t="s">
        <v>36</v>
      </c>
      <c r="C24" s="64">
        <v>151828</v>
      </c>
      <c r="D24" s="53">
        <v>287286</v>
      </c>
      <c r="E24" s="58">
        <v>279536.25</v>
      </c>
      <c r="F24" s="54">
        <f t="shared" si="2"/>
        <v>184.11376689411702</v>
      </c>
      <c r="G24" s="54">
        <f t="shared" si="1"/>
        <v>97.302426849898708</v>
      </c>
    </row>
    <row r="25" spans="2:7">
      <c r="B25" s="25" t="s">
        <v>32</v>
      </c>
      <c r="C25" s="53">
        <f>C26</f>
        <v>641728.74</v>
      </c>
      <c r="D25" s="53">
        <f>D26</f>
        <v>671200</v>
      </c>
      <c r="E25" s="53">
        <f>E26</f>
        <v>652227.49</v>
      </c>
      <c r="F25" s="54">
        <f t="shared" si="2"/>
        <v>101.63601056733098</v>
      </c>
      <c r="G25" s="54">
        <f t="shared" si="1"/>
        <v>97.173344755661489</v>
      </c>
    </row>
    <row r="26" spans="2:7">
      <c r="B26" s="9" t="s">
        <v>162</v>
      </c>
      <c r="C26" s="64">
        <v>641728.74</v>
      </c>
      <c r="D26" s="53">
        <v>671200</v>
      </c>
      <c r="E26" s="58">
        <v>652227.49</v>
      </c>
      <c r="F26" s="54">
        <f t="shared" si="2"/>
        <v>101.63601056733098</v>
      </c>
      <c r="G26" s="54">
        <f t="shared" si="1"/>
        <v>97.173344755661489</v>
      </c>
    </row>
    <row r="27" spans="2:7">
      <c r="B27" s="10" t="s">
        <v>152</v>
      </c>
      <c r="C27" s="53">
        <f>C28+C29+C30</f>
        <v>6028929.7300000004</v>
      </c>
      <c r="D27" s="53">
        <f>D28+D29+D30</f>
        <v>6116701</v>
      </c>
      <c r="E27" s="53">
        <f>E28+E29+E30</f>
        <v>6013375.5499999998</v>
      </c>
      <c r="F27" s="54">
        <f t="shared" si="2"/>
        <v>99.742007608371964</v>
      </c>
      <c r="G27" s="54">
        <f t="shared" si="1"/>
        <v>98.310765067640219</v>
      </c>
    </row>
    <row r="28" spans="2:7">
      <c r="B28" s="9" t="s">
        <v>163</v>
      </c>
      <c r="C28" s="64">
        <v>0</v>
      </c>
      <c r="D28" s="53">
        <v>0</v>
      </c>
      <c r="E28" s="58">
        <v>0</v>
      </c>
      <c r="F28" s="54" t="e">
        <f t="shared" si="2"/>
        <v>#DIV/0!</v>
      </c>
      <c r="G28" s="54" t="e">
        <f t="shared" si="1"/>
        <v>#DIV/0!</v>
      </c>
    </row>
    <row r="29" spans="2:7">
      <c r="B29" s="9" t="s">
        <v>164</v>
      </c>
      <c r="C29" s="64">
        <v>5823189.7300000004</v>
      </c>
      <c r="D29" s="53">
        <v>5896701</v>
      </c>
      <c r="E29" s="58">
        <v>5793375.5499999998</v>
      </c>
      <c r="F29" s="54">
        <f t="shared" si="2"/>
        <v>99.488009469339403</v>
      </c>
      <c r="G29" s="54">
        <f t="shared" si="1"/>
        <v>98.247741406593278</v>
      </c>
    </row>
    <row r="30" spans="2:7">
      <c r="B30" s="9" t="s">
        <v>154</v>
      </c>
      <c r="C30" s="64">
        <v>205740</v>
      </c>
      <c r="D30" s="53">
        <v>220000</v>
      </c>
      <c r="E30" s="58">
        <v>220000</v>
      </c>
      <c r="F30" s="54">
        <f t="shared" si="2"/>
        <v>106.93107805968698</v>
      </c>
      <c r="G30" s="54">
        <f t="shared" si="1"/>
        <v>100</v>
      </c>
    </row>
    <row r="31" spans="2:7">
      <c r="B31" s="10" t="s">
        <v>155</v>
      </c>
      <c r="C31" s="53">
        <f>SUM(C32:C34)</f>
        <v>220065.51</v>
      </c>
      <c r="D31" s="53">
        <f>D32+D33+D34</f>
        <v>155855</v>
      </c>
      <c r="E31" s="53">
        <f>E32+E33+E34</f>
        <v>156527.08000000002</v>
      </c>
      <c r="F31" s="54">
        <f t="shared" si="2"/>
        <v>71.127492899727912</v>
      </c>
      <c r="G31" s="54">
        <f t="shared" si="1"/>
        <v>100.43122132751596</v>
      </c>
    </row>
    <row r="32" spans="2:7">
      <c r="B32" s="10" t="s">
        <v>216</v>
      </c>
      <c r="C32" s="64">
        <v>17986</v>
      </c>
      <c r="D32" s="53">
        <v>6600</v>
      </c>
      <c r="E32" s="53">
        <v>6600</v>
      </c>
      <c r="F32" s="54"/>
      <c r="G32" s="54"/>
    </row>
    <row r="33" spans="2:7">
      <c r="B33" s="37" t="s">
        <v>156</v>
      </c>
      <c r="C33" s="64">
        <v>113340.65</v>
      </c>
      <c r="D33" s="53">
        <v>71000</v>
      </c>
      <c r="E33" s="53">
        <v>72053.81</v>
      </c>
      <c r="F33" s="54">
        <f t="shared" ref="F33:F40" si="3">E33/C33*100</f>
        <v>63.572786992133892</v>
      </c>
      <c r="G33" s="54">
        <f t="shared" si="1"/>
        <v>101.4842394366197</v>
      </c>
    </row>
    <row r="34" spans="2:7">
      <c r="B34" s="14" t="s">
        <v>157</v>
      </c>
      <c r="C34" s="64">
        <v>88738.86</v>
      </c>
      <c r="D34" s="53">
        <v>78255</v>
      </c>
      <c r="E34" s="58">
        <v>77873.27</v>
      </c>
      <c r="F34" s="54">
        <f t="shared" si="3"/>
        <v>87.755544752321583</v>
      </c>
      <c r="G34" s="54">
        <f t="shared" si="1"/>
        <v>99.512197303686662</v>
      </c>
    </row>
    <row r="35" spans="2:7">
      <c r="B35" s="63" t="s">
        <v>158</v>
      </c>
      <c r="C35" s="53">
        <f>C36</f>
        <v>53946.95</v>
      </c>
      <c r="D35" s="53">
        <f>D36</f>
        <v>1000</v>
      </c>
      <c r="E35" s="53">
        <f>E36</f>
        <v>800</v>
      </c>
      <c r="F35" s="54">
        <f t="shared" si="3"/>
        <v>1.4829383310826656</v>
      </c>
      <c r="G35" s="54">
        <f t="shared" si="1"/>
        <v>80</v>
      </c>
    </row>
    <row r="36" spans="2:7">
      <c r="B36" s="14" t="s">
        <v>159</v>
      </c>
      <c r="C36" s="64">
        <v>53946.95</v>
      </c>
      <c r="D36" s="53">
        <v>1000</v>
      </c>
      <c r="E36" s="58">
        <v>800</v>
      </c>
      <c r="F36" s="54">
        <f t="shared" si="3"/>
        <v>1.4829383310826656</v>
      </c>
      <c r="G36" s="54">
        <f t="shared" si="1"/>
        <v>80</v>
      </c>
    </row>
    <row r="37" spans="2:7">
      <c r="B37" s="10" t="s">
        <v>160</v>
      </c>
      <c r="C37" s="53">
        <f>C38</f>
        <v>11517.44</v>
      </c>
      <c r="D37" s="53">
        <f>D38</f>
        <v>2500</v>
      </c>
      <c r="E37" s="53">
        <f>E38</f>
        <v>2488.39</v>
      </c>
      <c r="F37" s="54">
        <f t="shared" si="3"/>
        <v>21.605408840853521</v>
      </c>
      <c r="G37" s="54">
        <f t="shared" si="1"/>
        <v>99.535599999999988</v>
      </c>
    </row>
    <row r="38" spans="2:7" ht="25.5">
      <c r="B38" s="14" t="s">
        <v>161</v>
      </c>
      <c r="C38" s="64">
        <v>11517.44</v>
      </c>
      <c r="D38" s="53">
        <v>2500</v>
      </c>
      <c r="E38" s="58">
        <v>2488.39</v>
      </c>
      <c r="F38" s="54">
        <f t="shared" si="3"/>
        <v>21.605408840853521</v>
      </c>
      <c r="G38" s="54">
        <f t="shared" si="1"/>
        <v>99.535599999999988</v>
      </c>
    </row>
    <row r="39" spans="2:7">
      <c r="B39" s="39" t="s">
        <v>165</v>
      </c>
      <c r="C39" s="53">
        <f>C6-C22</f>
        <v>-8605.0800000010058</v>
      </c>
      <c r="D39" s="53">
        <f>D6-D22</f>
        <v>450000</v>
      </c>
      <c r="E39" s="60">
        <f>E6-E22</f>
        <v>174948.40000000037</v>
      </c>
      <c r="F39" s="54">
        <f t="shared" si="3"/>
        <v>-2033.0827836577921</v>
      </c>
      <c r="G39" s="54">
        <f t="shared" si="1"/>
        <v>38.877422222222307</v>
      </c>
    </row>
    <row r="40" spans="2:7">
      <c r="B40" s="39" t="s">
        <v>166</v>
      </c>
      <c r="C40" s="54"/>
      <c r="D40" s="32"/>
      <c r="E40" s="32"/>
      <c r="F40" s="54" t="e">
        <f t="shared" si="3"/>
        <v>#DIV/0!</v>
      </c>
      <c r="G40" s="54" t="e">
        <f t="shared" si="1"/>
        <v>#DIV/0!</v>
      </c>
    </row>
  </sheetData>
  <mergeCells count="1">
    <mergeCell ref="B2:G2"/>
  </mergeCells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tabSelected="1" workbookViewId="0">
      <selection activeCell="D9" sqref="D9"/>
    </sheetView>
  </sheetViews>
  <sheetFormatPr defaultRowHeight="15"/>
  <cols>
    <col min="2" max="2" width="37.7109375" customWidth="1"/>
    <col min="3" max="5" width="25.28515625" customWidth="1"/>
    <col min="6" max="7" width="15.7109375" customWidth="1"/>
  </cols>
  <sheetData>
    <row r="1" spans="2:7" ht="18">
      <c r="B1" s="20"/>
      <c r="C1" s="20"/>
      <c r="D1" s="20"/>
      <c r="E1" s="3"/>
      <c r="F1" s="3"/>
      <c r="G1" s="3"/>
    </row>
    <row r="2" spans="2:7" ht="15.75" customHeight="1">
      <c r="B2" s="107" t="s">
        <v>49</v>
      </c>
      <c r="C2" s="107"/>
      <c r="D2" s="107"/>
      <c r="E2" s="107"/>
      <c r="F2" s="107"/>
      <c r="G2" s="107"/>
    </row>
    <row r="3" spans="2:7" ht="18">
      <c r="B3" s="20"/>
      <c r="C3" s="20"/>
      <c r="D3" s="20"/>
      <c r="E3" s="3"/>
      <c r="F3" s="3"/>
      <c r="G3" s="3"/>
    </row>
    <row r="4" spans="2:7" ht="25.5">
      <c r="B4" s="46" t="s">
        <v>7</v>
      </c>
      <c r="C4" s="46" t="s">
        <v>213</v>
      </c>
      <c r="D4" s="46" t="s">
        <v>218</v>
      </c>
      <c r="E4" s="46" t="s">
        <v>220</v>
      </c>
      <c r="F4" s="46" t="s">
        <v>17</v>
      </c>
      <c r="G4" s="46" t="s">
        <v>51</v>
      </c>
    </row>
    <row r="5" spans="2:7">
      <c r="B5" s="46">
        <v>1</v>
      </c>
      <c r="C5" s="46">
        <v>2</v>
      </c>
      <c r="D5" s="46">
        <v>4</v>
      </c>
      <c r="E5" s="46">
        <v>5</v>
      </c>
      <c r="F5" s="46" t="s">
        <v>19</v>
      </c>
      <c r="G5" s="46" t="s">
        <v>20</v>
      </c>
    </row>
    <row r="6" spans="2:7" ht="15.75" customHeight="1">
      <c r="B6" s="7" t="s">
        <v>38</v>
      </c>
      <c r="C6" s="53">
        <f t="shared" ref="C6:E7" si="0">C7</f>
        <v>7108016.3700000001</v>
      </c>
      <c r="D6" s="53">
        <f t="shared" si="0"/>
        <v>7234542</v>
      </c>
      <c r="E6" s="53">
        <f t="shared" si="0"/>
        <v>7104954.7599999998</v>
      </c>
      <c r="F6" s="54">
        <f>E6/C6*100</f>
        <v>99.956927364251413</v>
      </c>
      <c r="G6" s="54">
        <f>E6/D6*100</f>
        <v>98.208770645052581</v>
      </c>
    </row>
    <row r="7" spans="2:7" ht="15.75" customHeight="1">
      <c r="B7" s="7" t="s">
        <v>167</v>
      </c>
      <c r="C7" s="53">
        <f t="shared" si="0"/>
        <v>7108016.3700000001</v>
      </c>
      <c r="D7" s="53">
        <f t="shared" si="0"/>
        <v>7234542</v>
      </c>
      <c r="E7" s="53">
        <f t="shared" si="0"/>
        <v>7104954.7599999998</v>
      </c>
      <c r="F7" s="54">
        <f>E7/C7*100</f>
        <v>99.956927364251413</v>
      </c>
      <c r="G7" s="54">
        <f>E7/D7*100</f>
        <v>98.208770645052581</v>
      </c>
    </row>
    <row r="8" spans="2:7">
      <c r="B8" s="14" t="s">
        <v>168</v>
      </c>
      <c r="C8" s="53">
        <v>7108016.3700000001</v>
      </c>
      <c r="D8" s="53">
        <v>7234542</v>
      </c>
      <c r="E8" s="54">
        <v>7104954.7599999998</v>
      </c>
      <c r="F8" s="54">
        <f>E8/C8*100</f>
        <v>99.956927364251413</v>
      </c>
      <c r="G8" s="54">
        <f>E8/D8*100</f>
        <v>98.208770645052581</v>
      </c>
    </row>
    <row r="9" spans="2:7">
      <c r="B9" s="37"/>
      <c r="C9" s="5"/>
      <c r="D9" s="5"/>
      <c r="E9" s="32"/>
      <c r="F9" s="32"/>
      <c r="G9" s="32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6"/>
  <sheetViews>
    <sheetView workbookViewId="0">
      <selection activeCell="I6" sqref="I6"/>
    </sheetView>
  </sheetViews>
  <sheetFormatPr defaultRowHeight="1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9" width="25.28515625" customWidth="1"/>
    <col min="10" max="11" width="15.7109375" customWidth="1"/>
  </cols>
  <sheetData>
    <row r="1" spans="2:11" ht="18" customHeight="1"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2:11" ht="18" customHeight="1">
      <c r="B2" s="107" t="s">
        <v>66</v>
      </c>
      <c r="C2" s="107"/>
      <c r="D2" s="107"/>
      <c r="E2" s="107"/>
      <c r="F2" s="107"/>
      <c r="G2" s="107"/>
      <c r="H2" s="107"/>
      <c r="I2" s="107"/>
      <c r="J2" s="107"/>
      <c r="K2" s="107"/>
    </row>
    <row r="3" spans="2:11" ht="15.75" customHeight="1">
      <c r="B3" s="107" t="s">
        <v>41</v>
      </c>
      <c r="C3" s="107"/>
      <c r="D3" s="107"/>
      <c r="E3" s="107"/>
      <c r="F3" s="107"/>
      <c r="G3" s="107"/>
      <c r="H3" s="107"/>
      <c r="I3" s="107"/>
      <c r="J3" s="107"/>
      <c r="K3" s="107"/>
    </row>
    <row r="4" spans="2:11" ht="18">
      <c r="B4" s="20"/>
      <c r="C4" s="20"/>
      <c r="D4" s="20"/>
      <c r="E4" s="20"/>
      <c r="F4" s="20"/>
      <c r="G4" s="20"/>
      <c r="H4" s="20"/>
      <c r="I4" s="3"/>
      <c r="J4" s="3"/>
      <c r="K4" s="3"/>
    </row>
    <row r="5" spans="2:11" ht="25.5" customHeight="1">
      <c r="B5" s="117" t="s">
        <v>7</v>
      </c>
      <c r="C5" s="118"/>
      <c r="D5" s="118"/>
      <c r="E5" s="118"/>
      <c r="F5" s="119"/>
      <c r="G5" s="86" t="s">
        <v>212</v>
      </c>
      <c r="H5" s="46" t="s">
        <v>218</v>
      </c>
      <c r="I5" s="86" t="s">
        <v>219</v>
      </c>
      <c r="J5" s="48" t="s">
        <v>17</v>
      </c>
      <c r="K5" s="48" t="s">
        <v>51</v>
      </c>
    </row>
    <row r="6" spans="2:11">
      <c r="B6" s="117">
        <v>1</v>
      </c>
      <c r="C6" s="118"/>
      <c r="D6" s="118"/>
      <c r="E6" s="118"/>
      <c r="F6" s="119"/>
      <c r="G6" s="48">
        <v>2</v>
      </c>
      <c r="H6" s="48">
        <v>4</v>
      </c>
      <c r="I6" s="48">
        <v>5</v>
      </c>
      <c r="J6" s="48" t="s">
        <v>19</v>
      </c>
      <c r="K6" s="48" t="s">
        <v>20</v>
      </c>
    </row>
    <row r="7" spans="2:11" ht="25.5">
      <c r="B7" s="7">
        <v>8</v>
      </c>
      <c r="C7" s="7"/>
      <c r="D7" s="7"/>
      <c r="E7" s="7"/>
      <c r="F7" s="7" t="s">
        <v>9</v>
      </c>
      <c r="G7" s="5"/>
      <c r="H7" s="5"/>
      <c r="I7" s="32"/>
      <c r="J7" s="32"/>
      <c r="K7" s="32"/>
    </row>
    <row r="8" spans="2:11">
      <c r="B8" s="7"/>
      <c r="C8" s="12">
        <v>84</v>
      </c>
      <c r="D8" s="12"/>
      <c r="E8" s="12"/>
      <c r="F8" s="12" t="s">
        <v>14</v>
      </c>
      <c r="G8" s="5"/>
      <c r="H8" s="5"/>
      <c r="I8" s="32"/>
      <c r="J8" s="32"/>
      <c r="K8" s="32"/>
    </row>
    <row r="9" spans="2:11" ht="51">
      <c r="B9" s="8"/>
      <c r="C9" s="8"/>
      <c r="D9" s="8">
        <v>841</v>
      </c>
      <c r="E9" s="8"/>
      <c r="F9" s="33" t="s">
        <v>42</v>
      </c>
      <c r="G9" s="5"/>
      <c r="H9" s="5"/>
      <c r="I9" s="32"/>
      <c r="J9" s="32"/>
      <c r="K9" s="32"/>
    </row>
    <row r="10" spans="2:11" ht="25.5">
      <c r="B10" s="8"/>
      <c r="C10" s="8"/>
      <c r="D10" s="8"/>
      <c r="E10" s="8">
        <v>8413</v>
      </c>
      <c r="F10" s="33" t="s">
        <v>43</v>
      </c>
      <c r="G10" s="5"/>
      <c r="H10" s="5"/>
      <c r="I10" s="32"/>
      <c r="J10" s="32"/>
      <c r="K10" s="32"/>
    </row>
    <row r="11" spans="2:11">
      <c r="B11" s="8"/>
      <c r="C11" s="8"/>
      <c r="D11" s="8"/>
      <c r="E11" s="9" t="s">
        <v>25</v>
      </c>
      <c r="F11" s="14"/>
      <c r="G11" s="5"/>
      <c r="H11" s="5"/>
      <c r="I11" s="32"/>
      <c r="J11" s="32"/>
      <c r="K11" s="32"/>
    </row>
    <row r="12" spans="2:11" ht="25.5">
      <c r="B12" s="10">
        <v>5</v>
      </c>
      <c r="C12" s="11"/>
      <c r="D12" s="11"/>
      <c r="E12" s="11"/>
      <c r="F12" s="25" t="s">
        <v>10</v>
      </c>
      <c r="G12" s="5"/>
      <c r="H12" s="5"/>
      <c r="I12" s="32"/>
      <c r="J12" s="32"/>
      <c r="K12" s="32"/>
    </row>
    <row r="13" spans="2:11" ht="25.5">
      <c r="B13" s="12"/>
      <c r="C13" s="12">
        <v>54</v>
      </c>
      <c r="D13" s="12"/>
      <c r="E13" s="12"/>
      <c r="F13" s="26" t="s">
        <v>15</v>
      </c>
      <c r="G13" s="5"/>
      <c r="H13" s="6"/>
      <c r="I13" s="32"/>
      <c r="J13" s="32"/>
      <c r="K13" s="32"/>
    </row>
    <row r="14" spans="2:11" ht="63.75">
      <c r="B14" s="12"/>
      <c r="C14" s="12"/>
      <c r="D14" s="12">
        <v>541</v>
      </c>
      <c r="E14" s="33"/>
      <c r="F14" s="33" t="s">
        <v>44</v>
      </c>
      <c r="G14" s="5"/>
      <c r="H14" s="6"/>
      <c r="I14" s="32"/>
      <c r="J14" s="32"/>
      <c r="K14" s="32"/>
    </row>
    <row r="15" spans="2:11" ht="38.25">
      <c r="B15" s="12"/>
      <c r="C15" s="12"/>
      <c r="D15" s="12"/>
      <c r="E15" s="33">
        <v>5413</v>
      </c>
      <c r="F15" s="33" t="s">
        <v>45</v>
      </c>
      <c r="G15" s="5"/>
      <c r="H15" s="6"/>
      <c r="I15" s="32"/>
      <c r="J15" s="32"/>
      <c r="K15" s="32"/>
    </row>
    <row r="16" spans="2:11">
      <c r="B16" s="13" t="s">
        <v>16</v>
      </c>
      <c r="C16" s="11"/>
      <c r="D16" s="11"/>
      <c r="E16" s="11"/>
      <c r="F16" s="25" t="s">
        <v>25</v>
      </c>
      <c r="G16" s="5"/>
      <c r="H16" s="5"/>
      <c r="I16" s="32"/>
      <c r="J16" s="32"/>
      <c r="K16" s="32"/>
    </row>
  </sheetData>
  <mergeCells count="4">
    <mergeCell ref="B5:F5"/>
    <mergeCell ref="B2:K2"/>
    <mergeCell ref="B3:K3"/>
    <mergeCell ref="B6:F6"/>
  </mergeCells>
  <pageMargins left="0.7" right="0.7" top="0.75" bottom="0.75" header="0.3" footer="0.3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26"/>
  <sheetViews>
    <sheetView workbookViewId="0">
      <selection activeCell="E5" sqref="E5"/>
    </sheetView>
  </sheetViews>
  <sheetFormatPr defaultRowHeight="15"/>
  <cols>
    <col min="2" max="2" width="37.7109375" customWidth="1"/>
    <col min="3" max="5" width="25.28515625" customWidth="1"/>
    <col min="6" max="7" width="15.7109375" customWidth="1"/>
  </cols>
  <sheetData>
    <row r="1" spans="2:7" ht="18">
      <c r="B1" s="20"/>
      <c r="C1" s="20"/>
      <c r="D1" s="20"/>
      <c r="E1" s="3"/>
      <c r="F1" s="3"/>
      <c r="G1" s="3"/>
    </row>
    <row r="2" spans="2:7" ht="15.75" customHeight="1">
      <c r="B2" s="107" t="s">
        <v>46</v>
      </c>
      <c r="C2" s="107"/>
      <c r="D2" s="107"/>
      <c r="E2" s="107"/>
      <c r="F2" s="107"/>
      <c r="G2" s="107"/>
    </row>
    <row r="3" spans="2:7" ht="18">
      <c r="B3" s="20"/>
      <c r="C3" s="20"/>
      <c r="D3" s="20"/>
      <c r="E3" s="3"/>
      <c r="F3" s="3"/>
      <c r="G3" s="3"/>
    </row>
    <row r="4" spans="2:7" ht="25.5">
      <c r="B4" s="46" t="s">
        <v>7</v>
      </c>
      <c r="C4" s="46" t="s">
        <v>212</v>
      </c>
      <c r="D4" s="46" t="s">
        <v>218</v>
      </c>
      <c r="E4" s="46" t="s">
        <v>219</v>
      </c>
      <c r="F4" s="46" t="s">
        <v>17</v>
      </c>
      <c r="G4" s="46" t="s">
        <v>51</v>
      </c>
    </row>
    <row r="5" spans="2:7">
      <c r="B5" s="46">
        <v>1</v>
      </c>
      <c r="C5" s="46">
        <v>2</v>
      </c>
      <c r="D5" s="46">
        <v>4</v>
      </c>
      <c r="E5" s="46">
        <v>5</v>
      </c>
      <c r="F5" s="46" t="s">
        <v>19</v>
      </c>
      <c r="G5" s="46" t="s">
        <v>20</v>
      </c>
    </row>
    <row r="6" spans="2:7">
      <c r="B6" s="7" t="s">
        <v>47</v>
      </c>
      <c r="C6" s="5"/>
      <c r="D6" s="6"/>
      <c r="E6" s="32"/>
      <c r="F6" s="32"/>
      <c r="G6" s="32"/>
    </row>
    <row r="7" spans="2:7">
      <c r="B7" s="7" t="s">
        <v>37</v>
      </c>
      <c r="C7" s="5"/>
      <c r="D7" s="5"/>
      <c r="E7" s="32"/>
      <c r="F7" s="32"/>
      <c r="G7" s="32"/>
    </row>
    <row r="8" spans="2:7">
      <c r="B8" s="36" t="s">
        <v>36</v>
      </c>
      <c r="C8" s="5"/>
      <c r="D8" s="5"/>
      <c r="E8" s="32"/>
      <c r="F8" s="32"/>
      <c r="G8" s="32"/>
    </row>
    <row r="9" spans="2:7">
      <c r="B9" s="35" t="s">
        <v>35</v>
      </c>
      <c r="C9" s="5"/>
      <c r="D9" s="5"/>
      <c r="E9" s="32"/>
      <c r="F9" s="32"/>
      <c r="G9" s="32"/>
    </row>
    <row r="10" spans="2:7">
      <c r="B10" s="35" t="s">
        <v>25</v>
      </c>
      <c r="C10" s="5"/>
      <c r="D10" s="5"/>
      <c r="E10" s="32"/>
      <c r="F10" s="32"/>
      <c r="G10" s="32"/>
    </row>
    <row r="11" spans="2:7">
      <c r="B11" s="7" t="s">
        <v>34</v>
      </c>
      <c r="C11" s="5"/>
      <c r="D11" s="6"/>
      <c r="E11" s="32"/>
      <c r="F11" s="32"/>
      <c r="G11" s="32"/>
    </row>
    <row r="12" spans="2:7">
      <c r="B12" s="34" t="s">
        <v>33</v>
      </c>
      <c r="C12" s="5"/>
      <c r="D12" s="6"/>
      <c r="E12" s="32"/>
      <c r="F12" s="32"/>
      <c r="G12" s="32"/>
    </row>
    <row r="13" spans="2:7">
      <c r="B13" s="7" t="s">
        <v>32</v>
      </c>
      <c r="C13" s="5"/>
      <c r="D13" s="6"/>
      <c r="E13" s="32"/>
      <c r="F13" s="32"/>
      <c r="G13" s="32"/>
    </row>
    <row r="14" spans="2:7">
      <c r="B14" s="34" t="s">
        <v>31</v>
      </c>
      <c r="C14" s="5"/>
      <c r="D14" s="6"/>
      <c r="E14" s="32"/>
      <c r="F14" s="32"/>
      <c r="G14" s="32"/>
    </row>
    <row r="15" spans="2:7">
      <c r="B15" s="12" t="s">
        <v>16</v>
      </c>
      <c r="C15" s="5"/>
      <c r="D15" s="6"/>
      <c r="E15" s="32"/>
      <c r="F15" s="32"/>
      <c r="G15" s="32"/>
    </row>
    <row r="16" spans="2:7">
      <c r="B16" s="34"/>
      <c r="C16" s="5"/>
      <c r="D16" s="6"/>
      <c r="E16" s="32"/>
      <c r="F16" s="32"/>
      <c r="G16" s="32"/>
    </row>
    <row r="17" spans="2:7" ht="15.75" customHeight="1">
      <c r="B17" s="7" t="s">
        <v>48</v>
      </c>
      <c r="C17" s="5"/>
      <c r="D17" s="6"/>
      <c r="E17" s="32"/>
      <c r="F17" s="32"/>
      <c r="G17" s="32"/>
    </row>
    <row r="18" spans="2:7" ht="15.75" customHeight="1">
      <c r="B18" s="7" t="s">
        <v>37</v>
      </c>
      <c r="C18" s="5"/>
      <c r="D18" s="5"/>
      <c r="E18" s="32"/>
      <c r="F18" s="32"/>
      <c r="G18" s="32"/>
    </row>
    <row r="19" spans="2:7">
      <c r="B19" s="36" t="s">
        <v>36</v>
      </c>
      <c r="C19" s="5"/>
      <c r="D19" s="5"/>
      <c r="E19" s="32"/>
      <c r="F19" s="32"/>
      <c r="G19" s="32"/>
    </row>
    <row r="20" spans="2:7">
      <c r="B20" s="35" t="s">
        <v>35</v>
      </c>
      <c r="C20" s="5"/>
      <c r="D20" s="5"/>
      <c r="E20" s="32"/>
      <c r="F20" s="32"/>
      <c r="G20" s="32"/>
    </row>
    <row r="21" spans="2:7">
      <c r="B21" s="35" t="s">
        <v>25</v>
      </c>
      <c r="C21" s="5"/>
      <c r="D21" s="5"/>
      <c r="E21" s="32"/>
      <c r="F21" s="32"/>
      <c r="G21" s="32"/>
    </row>
    <row r="22" spans="2:7">
      <c r="B22" s="7" t="s">
        <v>34</v>
      </c>
      <c r="C22" s="5"/>
      <c r="D22" s="6"/>
      <c r="E22" s="32"/>
      <c r="F22" s="32"/>
      <c r="G22" s="32"/>
    </row>
    <row r="23" spans="2:7">
      <c r="B23" s="34" t="s">
        <v>33</v>
      </c>
      <c r="C23" s="5"/>
      <c r="D23" s="6"/>
      <c r="E23" s="32"/>
      <c r="F23" s="32"/>
      <c r="G23" s="32"/>
    </row>
    <row r="24" spans="2:7">
      <c r="B24" s="7" t="s">
        <v>32</v>
      </c>
      <c r="C24" s="5"/>
      <c r="D24" s="6"/>
      <c r="E24" s="32"/>
      <c r="F24" s="32"/>
      <c r="G24" s="32"/>
    </row>
    <row r="25" spans="2:7">
      <c r="B25" s="34" t="s">
        <v>31</v>
      </c>
      <c r="C25" s="5"/>
      <c r="D25" s="6"/>
      <c r="E25" s="32"/>
      <c r="F25" s="32"/>
      <c r="G25" s="32"/>
    </row>
    <row r="26" spans="2:7">
      <c r="B26" s="12" t="s">
        <v>16</v>
      </c>
      <c r="C26" s="5"/>
      <c r="D26" s="6"/>
      <c r="E26" s="32"/>
      <c r="F26" s="32"/>
      <c r="G26" s="32"/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4"/>
  <sheetViews>
    <sheetView topLeftCell="B88" workbookViewId="0">
      <selection activeCell="F22" sqref="F22"/>
    </sheetView>
  </sheetViews>
  <sheetFormatPr defaultRowHeight="15"/>
  <cols>
    <col min="1" max="1" width="9.140625" hidden="1" customWidth="1"/>
    <col min="2" max="2" width="7.42578125" bestFit="1" customWidth="1"/>
    <col min="3" max="3" width="8.42578125" bestFit="1" customWidth="1"/>
    <col min="4" max="4" width="18.140625" customWidth="1"/>
    <col min="5" max="5" width="42" customWidth="1"/>
    <col min="6" max="6" width="19.5703125" customWidth="1"/>
    <col min="7" max="7" width="19" customWidth="1"/>
    <col min="8" max="8" width="13.85546875" customWidth="1"/>
  </cols>
  <sheetData>
    <row r="1" spans="2:8" ht="18">
      <c r="B1" s="2"/>
      <c r="C1" s="2"/>
      <c r="D1" s="2"/>
      <c r="E1" s="2"/>
      <c r="F1" s="2"/>
      <c r="G1" s="2"/>
      <c r="H1" s="3"/>
    </row>
    <row r="2" spans="2:8" ht="18" customHeight="1">
      <c r="B2" s="107" t="s">
        <v>11</v>
      </c>
      <c r="C2" s="132"/>
      <c r="D2" s="132"/>
      <c r="E2" s="132"/>
      <c r="F2" s="132"/>
      <c r="G2" s="132"/>
      <c r="H2" s="132"/>
    </row>
    <row r="3" spans="2:8" ht="18">
      <c r="B3" s="2"/>
      <c r="C3" s="2"/>
      <c r="D3" s="2"/>
      <c r="E3" s="2"/>
      <c r="F3" s="2"/>
      <c r="G3" s="2"/>
      <c r="H3" s="3"/>
    </row>
    <row r="4" spans="2:8" ht="15.75">
      <c r="B4" s="133" t="s">
        <v>67</v>
      </c>
      <c r="C4" s="133"/>
      <c r="D4" s="133"/>
      <c r="E4" s="133"/>
      <c r="F4" s="133"/>
      <c r="G4" s="133"/>
      <c r="H4" s="133"/>
    </row>
    <row r="5" spans="2:8" ht="16.5" customHeight="1">
      <c r="B5" s="20"/>
      <c r="C5" s="20"/>
      <c r="D5" s="20"/>
      <c r="E5" s="20"/>
      <c r="F5" s="20"/>
      <c r="G5" s="20"/>
      <c r="H5" s="3"/>
    </row>
    <row r="6" spans="2:8" ht="25.5">
      <c r="B6" s="117" t="s">
        <v>7</v>
      </c>
      <c r="C6" s="118"/>
      <c r="D6" s="118"/>
      <c r="E6" s="119"/>
      <c r="F6" s="46" t="s">
        <v>218</v>
      </c>
      <c r="G6" s="46" t="s">
        <v>221</v>
      </c>
      <c r="H6" s="46" t="s">
        <v>51</v>
      </c>
    </row>
    <row r="7" spans="2:8" s="31" customFormat="1" ht="15.75" customHeight="1">
      <c r="B7" s="134">
        <v>1</v>
      </c>
      <c r="C7" s="135"/>
      <c r="D7" s="135"/>
      <c r="E7" s="136"/>
      <c r="F7" s="47">
        <v>3</v>
      </c>
      <c r="G7" s="47">
        <v>4</v>
      </c>
      <c r="H7" s="47" t="s">
        <v>50</v>
      </c>
    </row>
    <row r="8" spans="2:8" s="49" customFormat="1" ht="30" customHeight="1">
      <c r="B8" s="129" t="s">
        <v>68</v>
      </c>
      <c r="C8" s="130"/>
      <c r="D8" s="131"/>
      <c r="E8" s="52" t="s">
        <v>169</v>
      </c>
      <c r="F8" s="50"/>
      <c r="G8" s="50"/>
      <c r="H8" s="50"/>
    </row>
    <row r="9" spans="2:8" s="49" customFormat="1" ht="30" customHeight="1">
      <c r="B9" s="123" t="s">
        <v>198</v>
      </c>
      <c r="C9" s="124"/>
      <c r="D9" s="125"/>
      <c r="E9" s="69" t="s">
        <v>197</v>
      </c>
      <c r="F9" s="76">
        <f>F10+F14+F18+F22</f>
        <v>220000</v>
      </c>
      <c r="G9" s="76">
        <f>G10+G14+G18+G22</f>
        <v>220000</v>
      </c>
      <c r="H9" s="72">
        <f>G9/F9*100</f>
        <v>100</v>
      </c>
    </row>
    <row r="10" spans="2:8" s="49" customFormat="1" ht="30" customHeight="1">
      <c r="B10" s="123" t="s">
        <v>199</v>
      </c>
      <c r="C10" s="124"/>
      <c r="D10" s="125"/>
      <c r="E10" s="69" t="s">
        <v>178</v>
      </c>
      <c r="F10" s="76">
        <f>F11</f>
        <v>57960.4</v>
      </c>
      <c r="G10" s="76">
        <f>G11</f>
        <v>57960.4</v>
      </c>
      <c r="H10" s="72">
        <f t="shared" ref="H10:H76" si="0">G10/F10*100</f>
        <v>100</v>
      </c>
    </row>
    <row r="11" spans="2:8" s="49" customFormat="1" ht="30" customHeight="1">
      <c r="B11" s="126" t="s">
        <v>170</v>
      </c>
      <c r="C11" s="127"/>
      <c r="D11" s="128"/>
      <c r="E11" s="66" t="s">
        <v>179</v>
      </c>
      <c r="F11" s="71">
        <f>F12</f>
        <v>57960.4</v>
      </c>
      <c r="G11" s="71">
        <f>G12</f>
        <v>57960.4</v>
      </c>
      <c r="H11" s="72">
        <f t="shared" si="0"/>
        <v>100</v>
      </c>
    </row>
    <row r="12" spans="2:8" s="49" customFormat="1" ht="30" customHeight="1">
      <c r="B12" s="129">
        <v>3</v>
      </c>
      <c r="C12" s="130"/>
      <c r="D12" s="131"/>
      <c r="E12" s="52" t="s">
        <v>4</v>
      </c>
      <c r="F12" s="71">
        <f>SUM(F13)</f>
        <v>57960.4</v>
      </c>
      <c r="G12" s="71">
        <f>SUM(G13)</f>
        <v>57960.4</v>
      </c>
      <c r="H12" s="72">
        <f t="shared" si="0"/>
        <v>100</v>
      </c>
    </row>
    <row r="13" spans="2:8" s="49" customFormat="1" ht="30" customHeight="1">
      <c r="B13" s="120">
        <v>32</v>
      </c>
      <c r="C13" s="121"/>
      <c r="D13" s="122"/>
      <c r="E13" s="52" t="s">
        <v>13</v>
      </c>
      <c r="F13" s="72">
        <v>57960.4</v>
      </c>
      <c r="G13" s="72">
        <v>57960.4</v>
      </c>
      <c r="H13" s="72">
        <f t="shared" si="0"/>
        <v>100</v>
      </c>
    </row>
    <row r="14" spans="2:8" s="49" customFormat="1" ht="30" customHeight="1">
      <c r="B14" s="123" t="s">
        <v>206</v>
      </c>
      <c r="C14" s="124"/>
      <c r="D14" s="125"/>
      <c r="E14" s="69" t="s">
        <v>180</v>
      </c>
      <c r="F14" s="76">
        <f>F15</f>
        <v>86974.16</v>
      </c>
      <c r="G14" s="76">
        <f>G15</f>
        <v>86974.16</v>
      </c>
      <c r="H14" s="72">
        <f t="shared" si="0"/>
        <v>100</v>
      </c>
    </row>
    <row r="15" spans="2:8" s="49" customFormat="1" ht="30" customHeight="1">
      <c r="B15" s="126" t="s">
        <v>170</v>
      </c>
      <c r="C15" s="127"/>
      <c r="D15" s="128"/>
      <c r="E15" s="66" t="s">
        <v>179</v>
      </c>
      <c r="F15" s="71">
        <f>F16</f>
        <v>86974.16</v>
      </c>
      <c r="G15" s="71">
        <f>G16</f>
        <v>86974.16</v>
      </c>
      <c r="H15" s="72">
        <f t="shared" si="0"/>
        <v>100</v>
      </c>
    </row>
    <row r="16" spans="2:8" s="49" customFormat="1" ht="30" customHeight="1">
      <c r="B16" s="51">
        <v>4</v>
      </c>
      <c r="C16" s="65"/>
      <c r="D16" s="66"/>
      <c r="E16" s="52" t="s">
        <v>6</v>
      </c>
      <c r="F16" s="71">
        <f>SUM(F17)</f>
        <v>86974.16</v>
      </c>
      <c r="G16" s="71">
        <f>SUM(G17)</f>
        <v>86974.16</v>
      </c>
      <c r="H16" s="72">
        <f t="shared" si="0"/>
        <v>100</v>
      </c>
    </row>
    <row r="17" spans="2:8" s="49" customFormat="1" ht="30" customHeight="1">
      <c r="B17" s="120">
        <v>42</v>
      </c>
      <c r="C17" s="121"/>
      <c r="D17" s="122"/>
      <c r="E17" s="52" t="s">
        <v>132</v>
      </c>
      <c r="F17" s="72">
        <v>86974.16</v>
      </c>
      <c r="G17" s="72">
        <v>86974.16</v>
      </c>
      <c r="H17" s="72">
        <f t="shared" si="0"/>
        <v>100</v>
      </c>
    </row>
    <row r="18" spans="2:8" s="49" customFormat="1" ht="30" customHeight="1">
      <c r="B18" s="123" t="s">
        <v>207</v>
      </c>
      <c r="C18" s="124"/>
      <c r="D18" s="125"/>
      <c r="E18" s="69" t="s">
        <v>181</v>
      </c>
      <c r="F18" s="76">
        <f>F19</f>
        <v>11468.75</v>
      </c>
      <c r="G18" s="76">
        <f>G19</f>
        <v>11468.75</v>
      </c>
      <c r="H18" s="72">
        <f t="shared" si="0"/>
        <v>100</v>
      </c>
    </row>
    <row r="19" spans="2:8" s="49" customFormat="1" ht="30" customHeight="1">
      <c r="B19" s="126" t="s">
        <v>170</v>
      </c>
      <c r="C19" s="127"/>
      <c r="D19" s="128"/>
      <c r="E19" s="66" t="s">
        <v>179</v>
      </c>
      <c r="F19" s="71">
        <f>F20</f>
        <v>11468.75</v>
      </c>
      <c r="G19" s="71">
        <f>G20</f>
        <v>11468.75</v>
      </c>
      <c r="H19" s="72">
        <f t="shared" si="0"/>
        <v>100</v>
      </c>
    </row>
    <row r="20" spans="2:8" s="49" customFormat="1" ht="30" customHeight="1">
      <c r="B20" s="51">
        <v>4</v>
      </c>
      <c r="C20" s="65"/>
      <c r="D20" s="66"/>
      <c r="E20" s="52" t="s">
        <v>6</v>
      </c>
      <c r="F20" s="71">
        <f>SUM(F21)</f>
        <v>11468.75</v>
      </c>
      <c r="G20" s="71">
        <f>SUM(G21)</f>
        <v>11468.75</v>
      </c>
      <c r="H20" s="72">
        <f t="shared" si="0"/>
        <v>100</v>
      </c>
    </row>
    <row r="21" spans="2:8" s="49" customFormat="1" ht="30" customHeight="1">
      <c r="B21" s="120">
        <v>45</v>
      </c>
      <c r="C21" s="121"/>
      <c r="D21" s="122"/>
      <c r="E21" s="52" t="s">
        <v>144</v>
      </c>
      <c r="F21" s="72">
        <v>11468.75</v>
      </c>
      <c r="G21" s="72">
        <v>11468.75</v>
      </c>
      <c r="H21" s="72">
        <f t="shared" si="0"/>
        <v>100</v>
      </c>
    </row>
    <row r="22" spans="2:8" ht="28.5" customHeight="1">
      <c r="B22" s="123" t="s">
        <v>208</v>
      </c>
      <c r="C22" s="124"/>
      <c r="D22" s="125"/>
      <c r="E22" s="69" t="s">
        <v>182</v>
      </c>
      <c r="F22" s="75">
        <f>F23</f>
        <v>63596.69</v>
      </c>
      <c r="G22" s="75">
        <f>G23</f>
        <v>63596.69</v>
      </c>
      <c r="H22" s="72">
        <f t="shared" si="0"/>
        <v>100</v>
      </c>
    </row>
    <row r="23" spans="2:8" ht="27.75" customHeight="1">
      <c r="B23" s="126" t="s">
        <v>170</v>
      </c>
      <c r="C23" s="127"/>
      <c r="D23" s="128"/>
      <c r="E23" s="66" t="s">
        <v>179</v>
      </c>
      <c r="F23" s="73">
        <f>F24+F26</f>
        <v>63596.69</v>
      </c>
      <c r="G23" s="73">
        <f>G24+G26</f>
        <v>63596.69</v>
      </c>
      <c r="H23" s="72">
        <f t="shared" si="0"/>
        <v>100</v>
      </c>
    </row>
    <row r="24" spans="2:8" ht="30.75" customHeight="1">
      <c r="B24" s="51">
        <v>3</v>
      </c>
      <c r="C24" s="65"/>
      <c r="D24" s="66"/>
      <c r="E24" s="52" t="s">
        <v>4</v>
      </c>
      <c r="F24" s="73">
        <f>SUM(F25)</f>
        <v>55561.18</v>
      </c>
      <c r="G24" s="73">
        <f>SUM(G25)</f>
        <v>55561.18</v>
      </c>
      <c r="H24" s="72">
        <f t="shared" si="0"/>
        <v>100</v>
      </c>
    </row>
    <row r="25" spans="2:8" ht="31.5" customHeight="1">
      <c r="B25" s="120">
        <v>32</v>
      </c>
      <c r="C25" s="121"/>
      <c r="D25" s="122"/>
      <c r="E25" s="52" t="s">
        <v>13</v>
      </c>
      <c r="F25" s="73">
        <v>55561.18</v>
      </c>
      <c r="G25" s="73">
        <v>55561.18</v>
      </c>
      <c r="H25" s="72">
        <f t="shared" si="0"/>
        <v>100</v>
      </c>
    </row>
    <row r="26" spans="2:8" ht="27.75" customHeight="1">
      <c r="B26" s="51">
        <v>4</v>
      </c>
      <c r="C26" s="67"/>
      <c r="D26" s="68"/>
      <c r="E26" s="52" t="s">
        <v>6</v>
      </c>
      <c r="F26" s="73">
        <f>SUM(F27)</f>
        <v>8035.51</v>
      </c>
      <c r="G26" s="73">
        <f>SUM(G27)</f>
        <v>8035.51</v>
      </c>
      <c r="H26" s="72">
        <f t="shared" si="0"/>
        <v>100</v>
      </c>
    </row>
    <row r="27" spans="2:8" ht="25.5" customHeight="1">
      <c r="B27" s="120">
        <v>42</v>
      </c>
      <c r="C27" s="121"/>
      <c r="D27" s="122"/>
      <c r="E27" s="52" t="s">
        <v>132</v>
      </c>
      <c r="F27" s="73">
        <v>8035.51</v>
      </c>
      <c r="G27" s="73">
        <v>8035.51</v>
      </c>
      <c r="H27" s="72">
        <f t="shared" si="0"/>
        <v>100</v>
      </c>
    </row>
    <row r="28" spans="2:8" ht="25.5" customHeight="1">
      <c r="B28" s="123" t="s">
        <v>200</v>
      </c>
      <c r="C28" s="124"/>
      <c r="D28" s="125"/>
      <c r="E28" s="69" t="s">
        <v>183</v>
      </c>
      <c r="F28" s="75">
        <f>F29+F37+F44+F49+F74+F87+F94+F98</f>
        <v>7014542</v>
      </c>
      <c r="G28" s="75">
        <f>G29+G37+G44+G49+G74+G87+G94+G98</f>
        <v>6884954.7599999998</v>
      </c>
      <c r="H28" s="72">
        <f t="shared" si="0"/>
        <v>98.152591573334362</v>
      </c>
    </row>
    <row r="29" spans="2:8" ht="27.75" customHeight="1">
      <c r="B29" s="123" t="s">
        <v>201</v>
      </c>
      <c r="C29" s="124"/>
      <c r="D29" s="125"/>
      <c r="E29" s="69" t="s">
        <v>184</v>
      </c>
      <c r="F29" s="75">
        <f>F30+F34</f>
        <v>22250</v>
      </c>
      <c r="G29" s="75">
        <f>G30+G34</f>
        <v>22250</v>
      </c>
      <c r="H29" s="72">
        <f t="shared" si="0"/>
        <v>100</v>
      </c>
    </row>
    <row r="30" spans="2:8" ht="26.25" customHeight="1">
      <c r="B30" s="126" t="s">
        <v>171</v>
      </c>
      <c r="C30" s="127"/>
      <c r="D30" s="128"/>
      <c r="E30" s="66" t="s">
        <v>185</v>
      </c>
      <c r="F30" s="73">
        <f>F31</f>
        <v>15650</v>
      </c>
      <c r="G30" s="73">
        <f>G31</f>
        <v>15650</v>
      </c>
      <c r="H30" s="72">
        <f t="shared" si="0"/>
        <v>100</v>
      </c>
    </row>
    <row r="31" spans="2:8" ht="24.75" customHeight="1">
      <c r="B31" s="129">
        <v>3</v>
      </c>
      <c r="C31" s="130"/>
      <c r="D31" s="131"/>
      <c r="E31" s="52" t="s">
        <v>4</v>
      </c>
      <c r="F31" s="73">
        <f>SUM(F32:F33)</f>
        <v>15650</v>
      </c>
      <c r="G31" s="73">
        <f>SUM(G32:G33)</f>
        <v>15650</v>
      </c>
      <c r="H31" s="72">
        <f t="shared" si="0"/>
        <v>100</v>
      </c>
    </row>
    <row r="32" spans="2:8" ht="25.5" customHeight="1">
      <c r="B32" s="120">
        <v>31</v>
      </c>
      <c r="C32" s="121"/>
      <c r="D32" s="122"/>
      <c r="E32" s="52" t="s">
        <v>5</v>
      </c>
      <c r="F32" s="73">
        <v>14900</v>
      </c>
      <c r="G32" s="73">
        <v>14900</v>
      </c>
      <c r="H32" s="72">
        <f t="shared" si="0"/>
        <v>100</v>
      </c>
    </row>
    <row r="33" spans="2:8" ht="25.5" customHeight="1">
      <c r="B33" s="120">
        <v>32</v>
      </c>
      <c r="C33" s="121"/>
      <c r="D33" s="122"/>
      <c r="E33" s="88" t="s">
        <v>13</v>
      </c>
      <c r="F33" s="73">
        <v>750</v>
      </c>
      <c r="G33" s="73">
        <v>750</v>
      </c>
      <c r="H33" s="72">
        <f t="shared" si="0"/>
        <v>100</v>
      </c>
    </row>
    <row r="34" spans="2:8" ht="25.5" customHeight="1">
      <c r="B34" s="120" t="s">
        <v>217</v>
      </c>
      <c r="C34" s="121"/>
      <c r="D34" s="122"/>
      <c r="E34" s="83" t="s">
        <v>190</v>
      </c>
      <c r="F34" s="85">
        <f>SUM(F35)</f>
        <v>6600</v>
      </c>
      <c r="G34" s="85">
        <f>SUM(G35)</f>
        <v>6600</v>
      </c>
      <c r="H34" s="72">
        <f t="shared" si="0"/>
        <v>100</v>
      </c>
    </row>
    <row r="35" spans="2:8" ht="25.5" customHeight="1">
      <c r="B35" s="120">
        <v>3</v>
      </c>
      <c r="C35" s="121"/>
      <c r="D35" s="122"/>
      <c r="E35" s="83" t="s">
        <v>4</v>
      </c>
      <c r="F35" s="73">
        <f>SUM(F36)</f>
        <v>6600</v>
      </c>
      <c r="G35" s="73">
        <f>SUM(G36)</f>
        <v>6600</v>
      </c>
      <c r="H35" s="72">
        <f t="shared" si="0"/>
        <v>100</v>
      </c>
    </row>
    <row r="36" spans="2:8" ht="25.5" customHeight="1">
      <c r="B36" s="120">
        <v>31</v>
      </c>
      <c r="C36" s="121"/>
      <c r="D36" s="122"/>
      <c r="E36" s="83" t="s">
        <v>5</v>
      </c>
      <c r="F36" s="73">
        <v>6600</v>
      </c>
      <c r="G36" s="73">
        <v>6600</v>
      </c>
      <c r="H36" s="72">
        <f t="shared" si="0"/>
        <v>100</v>
      </c>
    </row>
    <row r="37" spans="2:8" ht="24.75" customHeight="1">
      <c r="B37" s="123" t="s">
        <v>202</v>
      </c>
      <c r="C37" s="124"/>
      <c r="D37" s="125"/>
      <c r="E37" s="69" t="s">
        <v>186</v>
      </c>
      <c r="F37" s="75">
        <f>F38</f>
        <v>72000</v>
      </c>
      <c r="G37" s="75">
        <f>G38</f>
        <v>72000</v>
      </c>
      <c r="H37" s="72">
        <f t="shared" si="0"/>
        <v>100</v>
      </c>
    </row>
    <row r="38" spans="2:8" ht="24.75" customHeight="1">
      <c r="B38" s="126" t="s">
        <v>171</v>
      </c>
      <c r="C38" s="127"/>
      <c r="D38" s="128"/>
      <c r="E38" s="66" t="s">
        <v>185</v>
      </c>
      <c r="F38" s="73">
        <f>F39+F42</f>
        <v>72000</v>
      </c>
      <c r="G38" s="73">
        <f>G39+G42</f>
        <v>72000</v>
      </c>
      <c r="H38" s="72">
        <f t="shared" si="0"/>
        <v>100</v>
      </c>
    </row>
    <row r="39" spans="2:8" ht="23.25" customHeight="1">
      <c r="B39" s="129">
        <v>3</v>
      </c>
      <c r="C39" s="130"/>
      <c r="D39" s="131"/>
      <c r="E39" s="52" t="s">
        <v>4</v>
      </c>
      <c r="F39" s="73">
        <f>SUM(F40,F41)</f>
        <v>61597</v>
      </c>
      <c r="G39" s="73">
        <f>SUM(G40,G41)</f>
        <v>61597</v>
      </c>
      <c r="H39" s="72">
        <f t="shared" si="0"/>
        <v>100</v>
      </c>
    </row>
    <row r="40" spans="2:8" ht="21.75" customHeight="1">
      <c r="B40" s="120">
        <v>31</v>
      </c>
      <c r="C40" s="121"/>
      <c r="D40" s="122"/>
      <c r="E40" s="52" t="s">
        <v>5</v>
      </c>
      <c r="F40" s="73">
        <v>25000</v>
      </c>
      <c r="G40" s="73">
        <v>25000</v>
      </c>
      <c r="H40" s="72">
        <f t="shared" si="0"/>
        <v>100</v>
      </c>
    </row>
    <row r="41" spans="2:8" ht="24.75" customHeight="1">
      <c r="B41" s="120">
        <v>32</v>
      </c>
      <c r="C41" s="121"/>
      <c r="D41" s="122"/>
      <c r="E41" s="52" t="s">
        <v>13</v>
      </c>
      <c r="F41" s="73">
        <v>36597</v>
      </c>
      <c r="G41" s="73">
        <v>36597</v>
      </c>
      <c r="H41" s="72">
        <f t="shared" si="0"/>
        <v>100</v>
      </c>
    </row>
    <row r="42" spans="2:8" ht="24.75" customHeight="1">
      <c r="B42" s="51">
        <v>4</v>
      </c>
      <c r="C42" s="67"/>
      <c r="D42" s="68"/>
      <c r="E42" s="52" t="s">
        <v>6</v>
      </c>
      <c r="F42" s="73">
        <f>SUM(F43)</f>
        <v>10403</v>
      </c>
      <c r="G42" s="73">
        <f>SUM(G43)</f>
        <v>10403</v>
      </c>
      <c r="H42" s="72">
        <f t="shared" si="0"/>
        <v>100</v>
      </c>
    </row>
    <row r="43" spans="2:8" ht="22.5" customHeight="1">
      <c r="B43" s="120">
        <v>42</v>
      </c>
      <c r="C43" s="121"/>
      <c r="D43" s="122"/>
      <c r="E43" s="52" t="s">
        <v>132</v>
      </c>
      <c r="F43" s="73">
        <v>10403</v>
      </c>
      <c r="G43" s="73">
        <v>10403</v>
      </c>
      <c r="H43" s="72">
        <f t="shared" si="0"/>
        <v>100</v>
      </c>
    </row>
    <row r="44" spans="2:8" ht="22.5" customHeight="1">
      <c r="B44" s="123" t="s">
        <v>203</v>
      </c>
      <c r="C44" s="124"/>
      <c r="D44" s="125"/>
      <c r="E44" s="69" t="s">
        <v>187</v>
      </c>
      <c r="F44" s="75">
        <f>F45</f>
        <v>5831701</v>
      </c>
      <c r="G44" s="75">
        <f>G45</f>
        <v>5731787.9199999999</v>
      </c>
      <c r="H44" s="72">
        <f t="shared" si="0"/>
        <v>98.286724919538912</v>
      </c>
    </row>
    <row r="45" spans="2:8" ht="18.75" customHeight="1">
      <c r="B45" s="126" t="s">
        <v>172</v>
      </c>
      <c r="C45" s="127"/>
      <c r="D45" s="128"/>
      <c r="E45" s="66" t="s">
        <v>188</v>
      </c>
      <c r="F45" s="73">
        <f>F46</f>
        <v>5831701</v>
      </c>
      <c r="G45" s="73">
        <f>G46</f>
        <v>5731787.9199999999</v>
      </c>
      <c r="H45" s="72">
        <f t="shared" si="0"/>
        <v>98.286724919538912</v>
      </c>
    </row>
    <row r="46" spans="2:8" ht="21" customHeight="1">
      <c r="B46" s="129">
        <v>3</v>
      </c>
      <c r="C46" s="130"/>
      <c r="D46" s="131"/>
      <c r="E46" s="52" t="s">
        <v>4</v>
      </c>
      <c r="F46" s="73">
        <f>SUM(F47,F48)</f>
        <v>5831701</v>
      </c>
      <c r="G46" s="73">
        <f>SUM(G47,G48)</f>
        <v>5731787.9199999999</v>
      </c>
      <c r="H46" s="72">
        <f t="shared" si="0"/>
        <v>98.286724919538912</v>
      </c>
    </row>
    <row r="47" spans="2:8" ht="20.25" customHeight="1">
      <c r="B47" s="120">
        <v>31</v>
      </c>
      <c r="C47" s="121"/>
      <c r="D47" s="122"/>
      <c r="E47" s="52" t="s">
        <v>5</v>
      </c>
      <c r="F47" s="73">
        <v>5368451</v>
      </c>
      <c r="G47" s="73">
        <v>5280171.46</v>
      </c>
      <c r="H47" s="72">
        <f t="shared" si="0"/>
        <v>98.355586369327014</v>
      </c>
    </row>
    <row r="48" spans="2:8" ht="25.5" customHeight="1">
      <c r="B48" s="120">
        <v>32</v>
      </c>
      <c r="C48" s="121"/>
      <c r="D48" s="122"/>
      <c r="E48" s="52" t="s">
        <v>13</v>
      </c>
      <c r="F48" s="73">
        <v>463250</v>
      </c>
      <c r="G48" s="73">
        <v>451616.46</v>
      </c>
      <c r="H48" s="72">
        <f t="shared" si="0"/>
        <v>97.488712358337835</v>
      </c>
    </row>
    <row r="49" spans="2:8" ht="21" customHeight="1">
      <c r="B49" s="123" t="s">
        <v>204</v>
      </c>
      <c r="C49" s="124"/>
      <c r="D49" s="125"/>
      <c r="E49" s="77" t="s">
        <v>211</v>
      </c>
      <c r="F49" s="75">
        <f>F50+F58+F61+F64+F69</f>
        <v>739699.99999999988</v>
      </c>
      <c r="G49" s="75">
        <f>G50+G58+G61+G64+G69</f>
        <v>717103.51</v>
      </c>
      <c r="H49" s="72">
        <f t="shared" si="0"/>
        <v>96.945181830471824</v>
      </c>
    </row>
    <row r="50" spans="2:8" ht="25.5" customHeight="1">
      <c r="B50" s="126" t="s">
        <v>173</v>
      </c>
      <c r="C50" s="127"/>
      <c r="D50" s="128"/>
      <c r="E50" s="66" t="s">
        <v>189</v>
      </c>
      <c r="F50" s="73">
        <f>F51+F55</f>
        <v>671199.99999999988</v>
      </c>
      <c r="G50" s="73">
        <f>G51+G55</f>
        <v>652227.49</v>
      </c>
      <c r="H50" s="72">
        <f t="shared" si="0"/>
        <v>97.173344755661518</v>
      </c>
    </row>
    <row r="51" spans="2:8" ht="21" customHeight="1">
      <c r="B51" s="129">
        <v>3</v>
      </c>
      <c r="C51" s="130"/>
      <c r="D51" s="131"/>
      <c r="E51" s="52" t="s">
        <v>4</v>
      </c>
      <c r="F51" s="73">
        <f>SUM(F52,F53,F54)</f>
        <v>658312.41999999993</v>
      </c>
      <c r="G51" s="73">
        <f>SUM(G52,G53,G54)</f>
        <v>638428.98</v>
      </c>
      <c r="H51" s="72">
        <f t="shared" si="0"/>
        <v>96.979634684698794</v>
      </c>
    </row>
    <row r="52" spans="2:8" ht="20.25" customHeight="1">
      <c r="B52" s="120">
        <v>31</v>
      </c>
      <c r="C52" s="121"/>
      <c r="D52" s="122"/>
      <c r="E52" s="52" t="s">
        <v>5</v>
      </c>
      <c r="F52" s="73">
        <v>387758</v>
      </c>
      <c r="G52" s="73">
        <v>381053.56</v>
      </c>
      <c r="H52" s="72">
        <f t="shared" si="0"/>
        <v>98.270973132727107</v>
      </c>
    </row>
    <row r="53" spans="2:8" ht="21" customHeight="1">
      <c r="B53" s="120">
        <v>32</v>
      </c>
      <c r="C53" s="121"/>
      <c r="D53" s="122"/>
      <c r="E53" s="52" t="s">
        <v>13</v>
      </c>
      <c r="F53" s="73">
        <v>263054.42</v>
      </c>
      <c r="G53" s="73">
        <v>250757.59</v>
      </c>
      <c r="H53" s="72">
        <f t="shared" si="0"/>
        <v>95.32536651541534</v>
      </c>
    </row>
    <row r="54" spans="2:8" ht="21.75" customHeight="1">
      <c r="B54" s="120">
        <v>34</v>
      </c>
      <c r="C54" s="121"/>
      <c r="D54" s="122"/>
      <c r="E54" s="52" t="s">
        <v>127</v>
      </c>
      <c r="F54" s="73">
        <v>7500</v>
      </c>
      <c r="G54" s="73">
        <v>6617.83</v>
      </c>
      <c r="H54" s="72">
        <f t="shared" si="0"/>
        <v>88.237733333333338</v>
      </c>
    </row>
    <row r="55" spans="2:8" ht="25.5" customHeight="1">
      <c r="B55" s="51">
        <v>4</v>
      </c>
      <c r="C55" s="67"/>
      <c r="D55" s="68"/>
      <c r="E55" s="52" t="s">
        <v>6</v>
      </c>
      <c r="F55" s="73">
        <f>SUM(F56,F57)</f>
        <v>12887.58</v>
      </c>
      <c r="G55" s="73">
        <f>SUM(G56,G57)</f>
        <v>13798.51</v>
      </c>
      <c r="H55" s="72">
        <f t="shared" si="0"/>
        <v>107.06827814065947</v>
      </c>
    </row>
    <row r="56" spans="2:8" ht="25.5">
      <c r="B56" s="120">
        <v>42</v>
      </c>
      <c r="C56" s="121"/>
      <c r="D56" s="122"/>
      <c r="E56" s="52" t="s">
        <v>132</v>
      </c>
      <c r="F56" s="73">
        <v>9887.33</v>
      </c>
      <c r="G56" s="73">
        <v>13798.51</v>
      </c>
      <c r="H56" s="72">
        <f t="shared" si="0"/>
        <v>139.55749428814451</v>
      </c>
    </row>
    <row r="57" spans="2:8" ht="19.5" customHeight="1">
      <c r="B57" s="120">
        <v>45</v>
      </c>
      <c r="C57" s="121"/>
      <c r="D57" s="122"/>
      <c r="E57" s="52" t="s">
        <v>144</v>
      </c>
      <c r="F57" s="73">
        <v>3000.25</v>
      </c>
      <c r="G57" s="73">
        <v>0</v>
      </c>
      <c r="H57" s="72">
        <f t="shared" si="0"/>
        <v>0</v>
      </c>
    </row>
    <row r="58" spans="2:8" ht="21" customHeight="1">
      <c r="B58" s="126" t="s">
        <v>172</v>
      </c>
      <c r="C58" s="127"/>
      <c r="D58" s="128"/>
      <c r="E58" s="66" t="s">
        <v>188</v>
      </c>
      <c r="F58" s="73">
        <f>F59</f>
        <v>65000</v>
      </c>
      <c r="G58" s="73">
        <f>G59</f>
        <v>61587.63</v>
      </c>
      <c r="H58" s="72">
        <f t="shared" si="0"/>
        <v>94.750199999999992</v>
      </c>
    </row>
    <row r="59" spans="2:8" ht="21.75" customHeight="1">
      <c r="B59" s="129">
        <v>3</v>
      </c>
      <c r="C59" s="130"/>
      <c r="D59" s="131"/>
      <c r="E59" s="52" t="s">
        <v>4</v>
      </c>
      <c r="F59" s="73">
        <f>SUM(F60)</f>
        <v>65000</v>
      </c>
      <c r="G59" s="73">
        <f>SUM(G60)</f>
        <v>61587.63</v>
      </c>
      <c r="H59" s="72">
        <f t="shared" si="0"/>
        <v>94.750199999999992</v>
      </c>
    </row>
    <row r="60" spans="2:8" ht="21" customHeight="1">
      <c r="B60" s="120">
        <v>31</v>
      </c>
      <c r="C60" s="121"/>
      <c r="D60" s="122"/>
      <c r="E60" s="52" t="s">
        <v>5</v>
      </c>
      <c r="F60" s="73">
        <v>65000</v>
      </c>
      <c r="G60" s="73">
        <v>61587.63</v>
      </c>
      <c r="H60" s="72">
        <f t="shared" si="0"/>
        <v>94.750199999999992</v>
      </c>
    </row>
    <row r="61" spans="2:8" ht="21.75" customHeight="1">
      <c r="B61" s="126" t="s">
        <v>174</v>
      </c>
      <c r="C61" s="127"/>
      <c r="D61" s="128"/>
      <c r="E61" s="66" t="s">
        <v>190</v>
      </c>
      <c r="F61" s="73">
        <f>F62</f>
        <v>0</v>
      </c>
      <c r="G61" s="73">
        <f>G62</f>
        <v>0</v>
      </c>
      <c r="H61" s="72" t="e">
        <f t="shared" si="0"/>
        <v>#DIV/0!</v>
      </c>
    </row>
    <row r="62" spans="2:8" ht="20.25" customHeight="1">
      <c r="B62" s="51">
        <v>4</v>
      </c>
      <c r="C62" s="67"/>
      <c r="D62" s="68"/>
      <c r="E62" s="52" t="s">
        <v>6</v>
      </c>
      <c r="F62" s="73">
        <f>SUM(F63)</f>
        <v>0</v>
      </c>
      <c r="G62" s="73">
        <f>SUM(G63)</f>
        <v>0</v>
      </c>
      <c r="H62" s="72" t="e">
        <f t="shared" si="0"/>
        <v>#DIV/0!</v>
      </c>
    </row>
    <row r="63" spans="2:8" ht="20.25" customHeight="1">
      <c r="B63" s="120">
        <v>45</v>
      </c>
      <c r="C63" s="121"/>
      <c r="D63" s="122"/>
      <c r="E63" s="52" t="s">
        <v>144</v>
      </c>
      <c r="F63" s="73">
        <v>0</v>
      </c>
      <c r="G63" s="73">
        <v>0</v>
      </c>
      <c r="H63" s="72" t="e">
        <f t="shared" si="0"/>
        <v>#DIV/0!</v>
      </c>
    </row>
    <row r="64" spans="2:8" ht="21" customHeight="1">
      <c r="B64" s="126" t="s">
        <v>175</v>
      </c>
      <c r="C64" s="127"/>
      <c r="D64" s="128"/>
      <c r="E64" s="66" t="s">
        <v>191</v>
      </c>
      <c r="F64" s="73">
        <f>F65+F67</f>
        <v>1000</v>
      </c>
      <c r="G64" s="73">
        <f>G65+G67</f>
        <v>800</v>
      </c>
      <c r="H64" s="72">
        <f t="shared" si="0"/>
        <v>80</v>
      </c>
    </row>
    <row r="65" spans="2:8" ht="21" customHeight="1">
      <c r="B65" s="129">
        <v>3</v>
      </c>
      <c r="C65" s="130"/>
      <c r="D65" s="131"/>
      <c r="E65" s="52" t="s">
        <v>4</v>
      </c>
      <c r="F65" s="73">
        <f>SUM(F66)</f>
        <v>1000</v>
      </c>
      <c r="G65" s="73">
        <f>SUM(G66)</f>
        <v>800</v>
      </c>
      <c r="H65" s="72">
        <f t="shared" si="0"/>
        <v>80</v>
      </c>
    </row>
    <row r="66" spans="2:8" ht="25.5" customHeight="1">
      <c r="B66" s="120">
        <v>32</v>
      </c>
      <c r="C66" s="121"/>
      <c r="D66" s="122"/>
      <c r="E66" s="52" t="s">
        <v>13</v>
      </c>
      <c r="F66" s="73">
        <v>1000</v>
      </c>
      <c r="G66" s="73">
        <v>800</v>
      </c>
      <c r="H66" s="72">
        <f t="shared" si="0"/>
        <v>80</v>
      </c>
    </row>
    <row r="67" spans="2:8" ht="25.5" customHeight="1">
      <c r="B67" s="129">
        <v>4</v>
      </c>
      <c r="C67" s="130"/>
      <c r="D67" s="131"/>
      <c r="E67" s="83" t="s">
        <v>6</v>
      </c>
      <c r="F67" s="73">
        <f>SUM(F68)</f>
        <v>0</v>
      </c>
      <c r="G67" s="73">
        <f>SUM(G68)</f>
        <v>0</v>
      </c>
      <c r="H67" s="72"/>
    </row>
    <row r="68" spans="2:8" ht="25.5" customHeight="1">
      <c r="B68" s="120">
        <v>42</v>
      </c>
      <c r="C68" s="121"/>
      <c r="D68" s="122"/>
      <c r="E68" s="83" t="s">
        <v>132</v>
      </c>
      <c r="F68" s="73">
        <v>0</v>
      </c>
      <c r="G68" s="73">
        <v>0</v>
      </c>
      <c r="H68" s="72"/>
    </row>
    <row r="69" spans="2:8" ht="22.5" customHeight="1">
      <c r="B69" s="126" t="s">
        <v>176</v>
      </c>
      <c r="C69" s="127"/>
      <c r="D69" s="128"/>
      <c r="E69" s="66" t="s">
        <v>192</v>
      </c>
      <c r="F69" s="73">
        <f>F70+F72</f>
        <v>2500</v>
      </c>
      <c r="G69" s="73">
        <f>G70+G72</f>
        <v>2488.39</v>
      </c>
      <c r="H69" s="72">
        <f t="shared" si="0"/>
        <v>99.535599999999988</v>
      </c>
    </row>
    <row r="70" spans="2:8" ht="21" customHeight="1">
      <c r="B70" s="129">
        <v>3</v>
      </c>
      <c r="C70" s="130"/>
      <c r="D70" s="131"/>
      <c r="E70" s="52" t="s">
        <v>4</v>
      </c>
      <c r="F70" s="73">
        <f>SUM(F71)</f>
        <v>2500</v>
      </c>
      <c r="G70" s="73">
        <f>SUM(G71)</f>
        <v>2488.39</v>
      </c>
      <c r="H70" s="72">
        <f t="shared" si="0"/>
        <v>99.535599999999988</v>
      </c>
    </row>
    <row r="71" spans="2:8" ht="21" customHeight="1">
      <c r="B71" s="120">
        <v>32</v>
      </c>
      <c r="C71" s="121"/>
      <c r="D71" s="122"/>
      <c r="E71" s="52" t="s">
        <v>13</v>
      </c>
      <c r="F71" s="73">
        <v>2500</v>
      </c>
      <c r="G71" s="73">
        <v>2488.39</v>
      </c>
      <c r="H71" s="72">
        <f t="shared" si="0"/>
        <v>99.535599999999988</v>
      </c>
    </row>
    <row r="72" spans="2:8" ht="21" customHeight="1">
      <c r="B72" s="51">
        <v>4</v>
      </c>
      <c r="C72" s="67"/>
      <c r="D72" s="68"/>
      <c r="E72" s="52" t="s">
        <v>6</v>
      </c>
      <c r="F72" s="73">
        <f>SUM(F73)</f>
        <v>0</v>
      </c>
      <c r="G72" s="73">
        <f>SUM(G73)</f>
        <v>0</v>
      </c>
      <c r="H72" s="72" t="e">
        <f t="shared" si="0"/>
        <v>#DIV/0!</v>
      </c>
    </row>
    <row r="73" spans="2:8" ht="25.5" customHeight="1">
      <c r="B73" s="120">
        <v>42</v>
      </c>
      <c r="C73" s="121"/>
      <c r="D73" s="122"/>
      <c r="E73" s="52" t="s">
        <v>132</v>
      </c>
      <c r="F73" s="73">
        <v>0</v>
      </c>
      <c r="G73" s="73">
        <v>0</v>
      </c>
      <c r="H73" s="72" t="e">
        <f t="shared" si="0"/>
        <v>#DIV/0!</v>
      </c>
    </row>
    <row r="74" spans="2:8" ht="25.5" customHeight="1">
      <c r="B74" s="123" t="s">
        <v>205</v>
      </c>
      <c r="C74" s="124"/>
      <c r="D74" s="125"/>
      <c r="E74" s="69" t="s">
        <v>193</v>
      </c>
      <c r="F74" s="75">
        <f>F75+F81</f>
        <v>149255</v>
      </c>
      <c r="G74" s="75">
        <f>G75+G81</f>
        <v>149927.07999999999</v>
      </c>
      <c r="H74" s="72">
        <f t="shared" si="0"/>
        <v>100.45028977253692</v>
      </c>
    </row>
    <row r="75" spans="2:8" ht="21.75" customHeight="1">
      <c r="B75" s="126" t="s">
        <v>174</v>
      </c>
      <c r="C75" s="127"/>
      <c r="D75" s="128"/>
      <c r="E75" s="66" t="s">
        <v>190</v>
      </c>
      <c r="F75" s="73">
        <f>F76+F79</f>
        <v>71000</v>
      </c>
      <c r="G75" s="73">
        <f>G76+G79</f>
        <v>72053.81</v>
      </c>
      <c r="H75" s="72">
        <f t="shared" si="0"/>
        <v>101.4842394366197</v>
      </c>
    </row>
    <row r="76" spans="2:8" ht="22.5" customHeight="1">
      <c r="B76" s="129">
        <v>3</v>
      </c>
      <c r="C76" s="130"/>
      <c r="D76" s="131"/>
      <c r="E76" s="52" t="s">
        <v>4</v>
      </c>
      <c r="F76" s="73">
        <f>SUM(F77,F78)</f>
        <v>51000</v>
      </c>
      <c r="G76" s="73">
        <f>SUM(G77,G78)</f>
        <v>50925</v>
      </c>
      <c r="H76" s="72">
        <f t="shared" si="0"/>
        <v>99.852941176470594</v>
      </c>
    </row>
    <row r="77" spans="2:8" ht="21" customHeight="1">
      <c r="B77" s="120">
        <v>31</v>
      </c>
      <c r="C77" s="121"/>
      <c r="D77" s="122"/>
      <c r="E77" s="52" t="s">
        <v>5</v>
      </c>
      <c r="F77" s="73">
        <v>31000</v>
      </c>
      <c r="G77" s="73">
        <v>30050</v>
      </c>
      <c r="H77" s="72">
        <f t="shared" ref="H77:H101" si="1">G77/F77*100</f>
        <v>96.935483870967744</v>
      </c>
    </row>
    <row r="78" spans="2:8" ht="20.25" customHeight="1">
      <c r="B78" s="120">
        <v>32</v>
      </c>
      <c r="C78" s="121"/>
      <c r="D78" s="122"/>
      <c r="E78" s="52" t="s">
        <v>13</v>
      </c>
      <c r="F78" s="73">
        <v>20000</v>
      </c>
      <c r="G78" s="73">
        <v>20875</v>
      </c>
      <c r="H78" s="72">
        <f t="shared" si="1"/>
        <v>104.375</v>
      </c>
    </row>
    <row r="79" spans="2:8" ht="21" customHeight="1">
      <c r="B79" s="51">
        <v>4</v>
      </c>
      <c r="C79" s="67"/>
      <c r="D79" s="68"/>
      <c r="E79" s="52" t="s">
        <v>6</v>
      </c>
      <c r="F79" s="73">
        <f>SUM(F80)</f>
        <v>20000</v>
      </c>
      <c r="G79" s="73">
        <f>SUM(G80)</f>
        <v>21128.81</v>
      </c>
      <c r="H79" s="72">
        <f t="shared" si="1"/>
        <v>105.64405000000001</v>
      </c>
    </row>
    <row r="80" spans="2:8" ht="27" customHeight="1">
      <c r="B80" s="120">
        <v>42</v>
      </c>
      <c r="C80" s="121"/>
      <c r="D80" s="122"/>
      <c r="E80" s="52" t="s">
        <v>132</v>
      </c>
      <c r="F80" s="73">
        <v>20000</v>
      </c>
      <c r="G80" s="73">
        <v>21128.81</v>
      </c>
      <c r="H80" s="72">
        <f t="shared" si="1"/>
        <v>105.64405000000001</v>
      </c>
    </row>
    <row r="81" spans="2:8" ht="21" customHeight="1">
      <c r="B81" s="126" t="s">
        <v>177</v>
      </c>
      <c r="C81" s="127"/>
      <c r="D81" s="128"/>
      <c r="E81" s="79" t="s">
        <v>194</v>
      </c>
      <c r="F81" s="73">
        <f>F82+F85</f>
        <v>78255</v>
      </c>
      <c r="G81" s="73">
        <f>G82+G85</f>
        <v>77873.26999999999</v>
      </c>
      <c r="H81" s="72">
        <f t="shared" si="1"/>
        <v>99.512197303686662</v>
      </c>
    </row>
    <row r="82" spans="2:8" ht="21" customHeight="1">
      <c r="B82" s="129">
        <v>3</v>
      </c>
      <c r="C82" s="130"/>
      <c r="D82" s="131"/>
      <c r="E82" s="52" t="s">
        <v>4</v>
      </c>
      <c r="F82" s="73">
        <f>SUM(F83,F84)</f>
        <v>63555</v>
      </c>
      <c r="G82" s="73">
        <f>SUM(G83,G84)</f>
        <v>63273.27</v>
      </c>
      <c r="H82" s="72">
        <f t="shared" si="1"/>
        <v>99.55671465659664</v>
      </c>
    </row>
    <row r="83" spans="2:8" ht="21" customHeight="1">
      <c r="B83" s="120">
        <v>31</v>
      </c>
      <c r="C83" s="121"/>
      <c r="D83" s="122"/>
      <c r="E83" s="52" t="s">
        <v>5</v>
      </c>
      <c r="F83" s="73">
        <v>61555</v>
      </c>
      <c r="G83" s="73">
        <v>61430.6</v>
      </c>
      <c r="H83" s="72">
        <f t="shared" si="1"/>
        <v>99.797904313215824</v>
      </c>
    </row>
    <row r="84" spans="2:8" ht="21" customHeight="1">
      <c r="B84" s="120">
        <v>32</v>
      </c>
      <c r="C84" s="121"/>
      <c r="D84" s="122"/>
      <c r="E84" s="52" t="s">
        <v>13</v>
      </c>
      <c r="F84" s="73">
        <v>2000</v>
      </c>
      <c r="G84" s="73">
        <v>1842.67</v>
      </c>
      <c r="H84" s="72">
        <f t="shared" si="1"/>
        <v>92.133499999999998</v>
      </c>
    </row>
    <row r="85" spans="2:8" ht="21" customHeight="1">
      <c r="B85" s="129">
        <v>4</v>
      </c>
      <c r="C85" s="130"/>
      <c r="D85" s="131"/>
      <c r="E85" s="78" t="s">
        <v>6</v>
      </c>
      <c r="F85" s="73">
        <f>SUM(F86)</f>
        <v>14700</v>
      </c>
      <c r="G85" s="73">
        <f>SUM(G86)</f>
        <v>14600</v>
      </c>
      <c r="H85" s="72">
        <f t="shared" si="1"/>
        <v>99.319727891156461</v>
      </c>
    </row>
    <row r="86" spans="2:8" ht="21" customHeight="1">
      <c r="B86" s="70">
        <v>42</v>
      </c>
      <c r="C86" s="67"/>
      <c r="D86" s="68"/>
      <c r="E86" s="52" t="s">
        <v>135</v>
      </c>
      <c r="F86" s="73">
        <v>14700</v>
      </c>
      <c r="G86" s="73">
        <v>14600</v>
      </c>
      <c r="H86" s="72">
        <f t="shared" si="1"/>
        <v>99.319727891156461</v>
      </c>
    </row>
    <row r="87" spans="2:8" ht="21.75" customHeight="1">
      <c r="B87" s="123" t="s">
        <v>225</v>
      </c>
      <c r="C87" s="124"/>
      <c r="D87" s="125"/>
      <c r="E87" s="87" t="s">
        <v>226</v>
      </c>
      <c r="F87" s="75">
        <f t="shared" ref="F87:G87" si="2">F88</f>
        <v>155000</v>
      </c>
      <c r="G87" s="75">
        <f t="shared" si="2"/>
        <v>147250.25</v>
      </c>
      <c r="H87" s="72">
        <f t="shared" si="1"/>
        <v>95.00016129032258</v>
      </c>
    </row>
    <row r="88" spans="2:8" ht="21" customHeight="1">
      <c r="B88" s="126" t="s">
        <v>171</v>
      </c>
      <c r="C88" s="127"/>
      <c r="D88" s="128"/>
      <c r="E88" s="89" t="s">
        <v>185</v>
      </c>
      <c r="F88" s="73">
        <f>F89+F92</f>
        <v>155000</v>
      </c>
      <c r="G88" s="73">
        <f>G89+G92</f>
        <v>147250.25</v>
      </c>
      <c r="H88" s="72">
        <f t="shared" si="1"/>
        <v>95.00016129032258</v>
      </c>
    </row>
    <row r="89" spans="2:8" ht="21" customHeight="1">
      <c r="B89" s="129">
        <v>3</v>
      </c>
      <c r="C89" s="130"/>
      <c r="D89" s="131"/>
      <c r="E89" s="52" t="s">
        <v>4</v>
      </c>
      <c r="F89" s="73">
        <f>SUM(F90:F91)</f>
        <v>90827</v>
      </c>
      <c r="G89" s="73">
        <f>SUM(G90:G91)</f>
        <v>90827</v>
      </c>
      <c r="H89" s="72">
        <f t="shared" si="1"/>
        <v>100</v>
      </c>
    </row>
    <row r="90" spans="2:8" ht="21" customHeight="1">
      <c r="B90" s="129">
        <v>31</v>
      </c>
      <c r="C90" s="130"/>
      <c r="D90" s="131"/>
      <c r="E90" s="88" t="s">
        <v>5</v>
      </c>
      <c r="F90" s="73">
        <v>70000</v>
      </c>
      <c r="G90" s="73">
        <v>70000</v>
      </c>
      <c r="H90" s="72"/>
    </row>
    <row r="91" spans="2:8" ht="21" customHeight="1">
      <c r="B91" s="120">
        <v>32</v>
      </c>
      <c r="C91" s="121"/>
      <c r="D91" s="122"/>
      <c r="E91" s="52" t="s">
        <v>13</v>
      </c>
      <c r="F91" s="73">
        <v>20827</v>
      </c>
      <c r="G91" s="73">
        <v>20827</v>
      </c>
      <c r="H91" s="72">
        <f t="shared" si="1"/>
        <v>100</v>
      </c>
    </row>
    <row r="92" spans="2:8" ht="21" customHeight="1">
      <c r="B92" s="137">
        <v>4</v>
      </c>
      <c r="C92" s="138"/>
      <c r="D92" s="139"/>
      <c r="E92" s="88" t="s">
        <v>6</v>
      </c>
      <c r="F92" s="73">
        <f>F93</f>
        <v>64173</v>
      </c>
      <c r="G92" s="73">
        <f>G93</f>
        <v>56423.25</v>
      </c>
      <c r="H92" s="72">
        <f t="shared" si="1"/>
        <v>87.923659482960119</v>
      </c>
    </row>
    <row r="93" spans="2:8" ht="21" customHeight="1">
      <c r="B93" s="120">
        <v>45</v>
      </c>
      <c r="C93" s="121"/>
      <c r="D93" s="122"/>
      <c r="E93" s="88" t="s">
        <v>145</v>
      </c>
      <c r="F93" s="73">
        <v>64173</v>
      </c>
      <c r="G93" s="73">
        <v>56423.25</v>
      </c>
      <c r="H93" s="72">
        <f t="shared" si="1"/>
        <v>87.923659482960119</v>
      </c>
    </row>
    <row r="94" spans="2:8" ht="21" customHeight="1">
      <c r="B94" s="123" t="s">
        <v>209</v>
      </c>
      <c r="C94" s="124"/>
      <c r="D94" s="125"/>
      <c r="E94" s="69" t="s">
        <v>195</v>
      </c>
      <c r="F94" s="75">
        <f>F95</f>
        <v>38000</v>
      </c>
      <c r="G94" s="75">
        <f>G95</f>
        <v>38000</v>
      </c>
      <c r="H94" s="72">
        <f t="shared" si="1"/>
        <v>100</v>
      </c>
    </row>
    <row r="95" spans="2:8" ht="21" customHeight="1">
      <c r="B95" s="126" t="s">
        <v>171</v>
      </c>
      <c r="C95" s="127"/>
      <c r="D95" s="128"/>
      <c r="E95" s="66" t="s">
        <v>185</v>
      </c>
      <c r="F95" s="73">
        <f>F96</f>
        <v>38000</v>
      </c>
      <c r="G95" s="73">
        <f>G96</f>
        <v>38000</v>
      </c>
      <c r="H95" s="72">
        <f t="shared" si="1"/>
        <v>100</v>
      </c>
    </row>
    <row r="96" spans="2:8" ht="21" customHeight="1">
      <c r="B96" s="129">
        <v>3</v>
      </c>
      <c r="C96" s="130"/>
      <c r="D96" s="131"/>
      <c r="E96" s="52" t="s">
        <v>4</v>
      </c>
      <c r="F96" s="73">
        <f>SUM(F97)</f>
        <v>38000</v>
      </c>
      <c r="G96" s="73">
        <f>SUM(G97)</f>
        <v>38000</v>
      </c>
      <c r="H96" s="72">
        <f t="shared" si="1"/>
        <v>100</v>
      </c>
    </row>
    <row r="97" spans="2:8" ht="21" customHeight="1">
      <c r="B97" s="120">
        <v>31</v>
      </c>
      <c r="C97" s="121"/>
      <c r="D97" s="122"/>
      <c r="E97" s="52" t="s">
        <v>5</v>
      </c>
      <c r="F97" s="73">
        <v>38000</v>
      </c>
      <c r="G97" s="73">
        <v>38000</v>
      </c>
      <c r="H97" s="72">
        <f t="shared" si="1"/>
        <v>100</v>
      </c>
    </row>
    <row r="98" spans="2:8" ht="21.75" customHeight="1">
      <c r="B98" s="123" t="s">
        <v>210</v>
      </c>
      <c r="C98" s="124"/>
      <c r="D98" s="125"/>
      <c r="E98" s="69" t="s">
        <v>196</v>
      </c>
      <c r="F98" s="75">
        <f>F99</f>
        <v>6636</v>
      </c>
      <c r="G98" s="75">
        <f>G99</f>
        <v>6636</v>
      </c>
      <c r="H98" s="72">
        <f t="shared" si="1"/>
        <v>100</v>
      </c>
    </row>
    <row r="99" spans="2:8" ht="21.75" customHeight="1">
      <c r="B99" s="126" t="s">
        <v>171</v>
      </c>
      <c r="C99" s="127"/>
      <c r="D99" s="128"/>
      <c r="E99" s="66" t="s">
        <v>185</v>
      </c>
      <c r="F99" s="73">
        <f>F100</f>
        <v>6636</v>
      </c>
      <c r="G99" s="73">
        <f>G100</f>
        <v>6636</v>
      </c>
      <c r="H99" s="72">
        <f t="shared" si="1"/>
        <v>100</v>
      </c>
    </row>
    <row r="100" spans="2:8" ht="21" customHeight="1">
      <c r="B100" s="129">
        <v>3</v>
      </c>
      <c r="C100" s="130"/>
      <c r="D100" s="131"/>
      <c r="E100" s="52" t="s">
        <v>4</v>
      </c>
      <c r="F100" s="73">
        <f>SUM(F101)</f>
        <v>6636</v>
      </c>
      <c r="G100" s="73">
        <f>SUM(G101)</f>
        <v>6636</v>
      </c>
      <c r="H100" s="72">
        <f t="shared" si="1"/>
        <v>100</v>
      </c>
    </row>
    <row r="101" spans="2:8" ht="20.25" customHeight="1">
      <c r="B101" s="120">
        <v>31</v>
      </c>
      <c r="C101" s="121"/>
      <c r="D101" s="122"/>
      <c r="E101" s="52" t="s">
        <v>5</v>
      </c>
      <c r="F101" s="73">
        <v>6636</v>
      </c>
      <c r="G101" s="73">
        <v>6636</v>
      </c>
      <c r="H101" s="72">
        <f t="shared" si="1"/>
        <v>100</v>
      </c>
    </row>
    <row r="104" spans="2:8">
      <c r="F104" s="74">
        <f>F9+F28</f>
        <v>7234542</v>
      </c>
      <c r="G104" s="74">
        <f>G9+G28</f>
        <v>7104954.7599999998</v>
      </c>
      <c r="H104" s="74"/>
    </row>
  </sheetData>
  <mergeCells count="88">
    <mergeCell ref="B97:D97"/>
    <mergeCell ref="B98:D98"/>
    <mergeCell ref="B99:D99"/>
    <mergeCell ref="B100:D100"/>
    <mergeCell ref="B101:D101"/>
    <mergeCell ref="B83:D83"/>
    <mergeCell ref="B84:D84"/>
    <mergeCell ref="B94:D94"/>
    <mergeCell ref="B95:D95"/>
    <mergeCell ref="B96:D96"/>
    <mergeCell ref="B87:D87"/>
    <mergeCell ref="B88:D88"/>
    <mergeCell ref="B89:D89"/>
    <mergeCell ref="B91:D91"/>
    <mergeCell ref="B90:D90"/>
    <mergeCell ref="B92:D92"/>
    <mergeCell ref="B93:D93"/>
    <mergeCell ref="B85:D85"/>
    <mergeCell ref="B77:D77"/>
    <mergeCell ref="B78:D78"/>
    <mergeCell ref="B80:D80"/>
    <mergeCell ref="B81:D81"/>
    <mergeCell ref="B82:D82"/>
    <mergeCell ref="B58:D58"/>
    <mergeCell ref="B59:D59"/>
    <mergeCell ref="B60:D60"/>
    <mergeCell ref="B64:D64"/>
    <mergeCell ref="B65:D65"/>
    <mergeCell ref="B63:D63"/>
    <mergeCell ref="B61:D61"/>
    <mergeCell ref="B52:D52"/>
    <mergeCell ref="B53:D53"/>
    <mergeCell ref="B54:D54"/>
    <mergeCell ref="B56:D56"/>
    <mergeCell ref="B57:D57"/>
    <mergeCell ref="B47:D47"/>
    <mergeCell ref="B48:D48"/>
    <mergeCell ref="B49:D49"/>
    <mergeCell ref="B50:D50"/>
    <mergeCell ref="B51:D51"/>
    <mergeCell ref="B44:D44"/>
    <mergeCell ref="B45:D45"/>
    <mergeCell ref="B46:D46"/>
    <mergeCell ref="B38:D38"/>
    <mergeCell ref="B39:D39"/>
    <mergeCell ref="B40:D40"/>
    <mergeCell ref="B41:D41"/>
    <mergeCell ref="B43:D43"/>
    <mergeCell ref="B29:D29"/>
    <mergeCell ref="B30:D30"/>
    <mergeCell ref="B31:D31"/>
    <mergeCell ref="B32:D32"/>
    <mergeCell ref="B37:D37"/>
    <mergeCell ref="B34:D34"/>
    <mergeCell ref="B35:D35"/>
    <mergeCell ref="B36:D36"/>
    <mergeCell ref="B33:D33"/>
    <mergeCell ref="B22:D22"/>
    <mergeCell ref="B23:D23"/>
    <mergeCell ref="B25:D25"/>
    <mergeCell ref="B27:D27"/>
    <mergeCell ref="B28:D28"/>
    <mergeCell ref="B17:D17"/>
    <mergeCell ref="B18:D18"/>
    <mergeCell ref="B19:D19"/>
    <mergeCell ref="B21:D21"/>
    <mergeCell ref="B15:D15"/>
    <mergeCell ref="B9:D9"/>
    <mergeCell ref="B10:D10"/>
    <mergeCell ref="B12:D12"/>
    <mergeCell ref="B14:D14"/>
    <mergeCell ref="B2:H2"/>
    <mergeCell ref="B11:D11"/>
    <mergeCell ref="B13:D13"/>
    <mergeCell ref="B4:H4"/>
    <mergeCell ref="B6:E6"/>
    <mergeCell ref="B7:E7"/>
    <mergeCell ref="B8:D8"/>
    <mergeCell ref="B66:D66"/>
    <mergeCell ref="B69:D69"/>
    <mergeCell ref="B70:D70"/>
    <mergeCell ref="B67:D67"/>
    <mergeCell ref="B68:D68"/>
    <mergeCell ref="B71:D71"/>
    <mergeCell ref="B73:D73"/>
    <mergeCell ref="B74:D74"/>
    <mergeCell ref="B75:D75"/>
    <mergeCell ref="B76:D76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2024-02-13T13:30:06Z</cp:lastPrinted>
  <dcterms:created xsi:type="dcterms:W3CDTF">2022-08-12T12:51:27Z</dcterms:created>
  <dcterms:modified xsi:type="dcterms:W3CDTF">2026-03-25T11:49:35Z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