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515" windowHeight="11535" firstSheet="1" activeTab="6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1"/>
  <c r="H8"/>
  <c r="G7"/>
  <c r="G8"/>
  <c r="H7" i="8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L54" i="3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L53"/>
  <c r="K53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11"/>
  <c r="K45"/>
  <c r="K46"/>
  <c r="K47"/>
  <c r="K48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11"/>
  <c r="K12"/>
  <c r="K13"/>
  <c r="K14"/>
  <c r="K15"/>
  <c r="K16"/>
  <c r="K17"/>
  <c r="K18"/>
  <c r="K19"/>
  <c r="K20"/>
  <c r="H13" i="1"/>
  <c r="H10"/>
  <c r="J16"/>
  <c r="I13"/>
  <c r="J13"/>
  <c r="G13"/>
  <c r="K11"/>
  <c r="K12"/>
  <c r="K14"/>
  <c r="K15"/>
  <c r="L11"/>
  <c r="L12"/>
  <c r="L14"/>
  <c r="L15"/>
  <c r="I10"/>
  <c r="L10" s="1"/>
  <c r="J10"/>
  <c r="G10"/>
  <c r="I10" i="3"/>
  <c r="L10"/>
  <c r="K10" i="1" l="1"/>
  <c r="L13"/>
  <c r="I16"/>
  <c r="L16" s="1"/>
  <c r="H16"/>
  <c r="G16"/>
  <c r="K16" s="1"/>
  <c r="K13"/>
  <c r="H76" i="7"/>
  <c r="G76"/>
  <c r="G75" s="1"/>
  <c r="I79"/>
  <c r="G79"/>
  <c r="H79"/>
  <c r="H75" s="1"/>
  <c r="F75"/>
  <c r="F79"/>
  <c r="G33"/>
  <c r="H33"/>
  <c r="F33"/>
  <c r="G83"/>
  <c r="G82" s="1"/>
  <c r="H83"/>
  <c r="I83" s="1"/>
  <c r="I84"/>
  <c r="F83"/>
  <c r="G91"/>
  <c r="G90" s="1"/>
  <c r="G89" s="1"/>
  <c r="H91"/>
  <c r="H90" s="1"/>
  <c r="H89" s="1"/>
  <c r="G87"/>
  <c r="G86" s="1"/>
  <c r="H87"/>
  <c r="H86" s="1"/>
  <c r="H85" s="1"/>
  <c r="I80"/>
  <c r="G73"/>
  <c r="H73"/>
  <c r="H69" s="1"/>
  <c r="G70"/>
  <c r="H70"/>
  <c r="G66"/>
  <c r="H66"/>
  <c r="G64"/>
  <c r="H64"/>
  <c r="H63" s="1"/>
  <c r="G61"/>
  <c r="I61" s="1"/>
  <c r="H61"/>
  <c r="H60" s="1"/>
  <c r="G58"/>
  <c r="G57" s="1"/>
  <c r="H58"/>
  <c r="H57" s="1"/>
  <c r="G55"/>
  <c r="G54" s="1"/>
  <c r="H55"/>
  <c r="H54" s="1"/>
  <c r="G51"/>
  <c r="I51" s="1"/>
  <c r="H51"/>
  <c r="G47"/>
  <c r="H47"/>
  <c r="G42"/>
  <c r="G41" s="1"/>
  <c r="H42"/>
  <c r="H41" s="1"/>
  <c r="H40" s="1"/>
  <c r="H38"/>
  <c r="G38"/>
  <c r="G35"/>
  <c r="H35"/>
  <c r="G31"/>
  <c r="I31" s="1"/>
  <c r="H31"/>
  <c r="H30" s="1"/>
  <c r="H29" s="1"/>
  <c r="G26"/>
  <c r="H26"/>
  <c r="G24"/>
  <c r="H24"/>
  <c r="G20"/>
  <c r="G19" s="1"/>
  <c r="H20"/>
  <c r="H19" s="1"/>
  <c r="H18" s="1"/>
  <c r="G16"/>
  <c r="G15" s="1"/>
  <c r="G14" s="1"/>
  <c r="H16"/>
  <c r="H15" s="1"/>
  <c r="I92"/>
  <c r="I13"/>
  <c r="I17"/>
  <c r="I21"/>
  <c r="I25"/>
  <c r="I27"/>
  <c r="I32"/>
  <c r="I36"/>
  <c r="I37"/>
  <c r="I38"/>
  <c r="I39"/>
  <c r="I43"/>
  <c r="I44"/>
  <c r="I48"/>
  <c r="I49"/>
  <c r="I50"/>
  <c r="I52"/>
  <c r="I53"/>
  <c r="I56"/>
  <c r="I59"/>
  <c r="I62"/>
  <c r="I65"/>
  <c r="I67"/>
  <c r="I71"/>
  <c r="I72"/>
  <c r="I74"/>
  <c r="I77"/>
  <c r="I78"/>
  <c r="I88"/>
  <c r="G12"/>
  <c r="H12"/>
  <c r="H11" s="1"/>
  <c r="H10" s="1"/>
  <c r="F91"/>
  <c r="F90" s="1"/>
  <c r="F89" s="1"/>
  <c r="F87"/>
  <c r="F86" s="1"/>
  <c r="F85" s="1"/>
  <c r="F76"/>
  <c r="F73"/>
  <c r="F70"/>
  <c r="F69" s="1"/>
  <c r="F64"/>
  <c r="F63" s="1"/>
  <c r="F66"/>
  <c r="F61"/>
  <c r="F60" s="1"/>
  <c r="F58"/>
  <c r="F57" s="1"/>
  <c r="F55"/>
  <c r="F54" s="1"/>
  <c r="F51"/>
  <c r="F47"/>
  <c r="F42"/>
  <c r="F41" s="1"/>
  <c r="F40" s="1"/>
  <c r="F38"/>
  <c r="F35"/>
  <c r="F31"/>
  <c r="F30" s="1"/>
  <c r="F29" s="1"/>
  <c r="F24"/>
  <c r="F26"/>
  <c r="F20"/>
  <c r="F19" s="1"/>
  <c r="F18" s="1"/>
  <c r="F16"/>
  <c r="F15" s="1"/>
  <c r="F14" s="1"/>
  <c r="F12"/>
  <c r="F11" s="1"/>
  <c r="F10" s="1"/>
  <c r="H6" i="11"/>
  <c r="G6"/>
  <c r="H6" i="8"/>
  <c r="K10" i="3"/>
  <c r="D7" i="11"/>
  <c r="E7"/>
  <c r="F7"/>
  <c r="C7"/>
  <c r="D6"/>
  <c r="E6"/>
  <c r="F6"/>
  <c r="C6"/>
  <c r="D21" i="8"/>
  <c r="D9"/>
  <c r="E37"/>
  <c r="F37"/>
  <c r="F21"/>
  <c r="E21"/>
  <c r="D35"/>
  <c r="E35"/>
  <c r="F35"/>
  <c r="C35"/>
  <c r="D33"/>
  <c r="E33"/>
  <c r="F33"/>
  <c r="C33"/>
  <c r="D30"/>
  <c r="E30"/>
  <c r="F30"/>
  <c r="C30"/>
  <c r="D26"/>
  <c r="E26"/>
  <c r="F26"/>
  <c r="C26"/>
  <c r="D24"/>
  <c r="E24"/>
  <c r="F24"/>
  <c r="C24"/>
  <c r="D22"/>
  <c r="E22"/>
  <c r="F22"/>
  <c r="C22"/>
  <c r="D19"/>
  <c r="E19"/>
  <c r="F19"/>
  <c r="C19"/>
  <c r="D17"/>
  <c r="E17"/>
  <c r="F17"/>
  <c r="C17"/>
  <c r="D14"/>
  <c r="E14"/>
  <c r="F14"/>
  <c r="C14"/>
  <c r="D11"/>
  <c r="E11"/>
  <c r="F11"/>
  <c r="C11"/>
  <c r="E9"/>
  <c r="F9"/>
  <c r="C9"/>
  <c r="D7"/>
  <c r="E7"/>
  <c r="E6" s="1"/>
  <c r="C7"/>
  <c r="F7"/>
  <c r="C21" l="1"/>
  <c r="F68" i="7"/>
  <c r="H82"/>
  <c r="H81" s="1"/>
  <c r="G81"/>
  <c r="F46"/>
  <c r="F45" s="1"/>
  <c r="F23"/>
  <c r="F22" s="1"/>
  <c r="F34"/>
  <c r="I91"/>
  <c r="I66"/>
  <c r="F9"/>
  <c r="I12"/>
  <c r="I58"/>
  <c r="I57"/>
  <c r="I73"/>
  <c r="I19"/>
  <c r="I35"/>
  <c r="I89"/>
  <c r="I90"/>
  <c r="I87"/>
  <c r="I86"/>
  <c r="G85"/>
  <c r="I85" s="1"/>
  <c r="I75"/>
  <c r="I76"/>
  <c r="H68"/>
  <c r="G69"/>
  <c r="I69" s="1"/>
  <c r="I70"/>
  <c r="G63"/>
  <c r="I63" s="1"/>
  <c r="I64"/>
  <c r="G60"/>
  <c r="I60" s="1"/>
  <c r="I55"/>
  <c r="I54"/>
  <c r="H46"/>
  <c r="H45" s="1"/>
  <c r="G46"/>
  <c r="I47"/>
  <c r="I42"/>
  <c r="I41"/>
  <c r="G40"/>
  <c r="I40" s="1"/>
  <c r="H34"/>
  <c r="G34"/>
  <c r="G30"/>
  <c r="G29" s="1"/>
  <c r="I26"/>
  <c r="G23"/>
  <c r="G22" s="1"/>
  <c r="H23"/>
  <c r="H22" s="1"/>
  <c r="I24"/>
  <c r="I20"/>
  <c r="G18"/>
  <c r="I18" s="1"/>
  <c r="I16"/>
  <c r="H14"/>
  <c r="I14" s="1"/>
  <c r="I15"/>
  <c r="G11"/>
  <c r="C6" i="8"/>
  <c r="D6"/>
  <c r="D37" s="1"/>
  <c r="F6"/>
  <c r="C37" l="1"/>
  <c r="G6"/>
  <c r="H28" i="7"/>
  <c r="H95" s="1"/>
  <c r="I81"/>
  <c r="I82"/>
  <c r="G68"/>
  <c r="G45"/>
  <c r="I45" s="1"/>
  <c r="I46"/>
  <c r="I33"/>
  <c r="I34"/>
  <c r="I30"/>
  <c r="I29"/>
  <c r="I22"/>
  <c r="I23"/>
  <c r="H9"/>
  <c r="G10"/>
  <c r="I11"/>
  <c r="I68" l="1"/>
  <c r="G28"/>
  <c r="G95" s="1"/>
  <c r="G9"/>
  <c r="I9" s="1"/>
  <c r="I10"/>
  <c r="I28" l="1"/>
  <c r="I116" i="3"/>
  <c r="J19" l="1"/>
  <c r="H12"/>
  <c r="J12"/>
  <c r="G12"/>
  <c r="G19"/>
  <c r="J16"/>
  <c r="G16"/>
  <c r="J13"/>
  <c r="G13"/>
  <c r="J53"/>
  <c r="G53"/>
  <c r="G54"/>
  <c r="H100"/>
  <c r="J100"/>
  <c r="G100"/>
  <c r="H113"/>
  <c r="I113"/>
  <c r="J113"/>
  <c r="G113"/>
  <c r="H101"/>
  <c r="I101"/>
  <c r="J101"/>
  <c r="G101"/>
  <c r="H111"/>
  <c r="J111"/>
  <c r="G111"/>
  <c r="J104"/>
  <c r="G104"/>
  <c r="H102"/>
  <c r="I102"/>
  <c r="J102"/>
  <c r="G102"/>
  <c r="J54"/>
  <c r="H64"/>
  <c r="I64"/>
  <c r="J64"/>
  <c r="G64"/>
  <c r="H95"/>
  <c r="I95"/>
  <c r="J95"/>
  <c r="G95"/>
  <c r="J96"/>
  <c r="G96"/>
  <c r="J87"/>
  <c r="G87"/>
  <c r="J76"/>
  <c r="G76"/>
  <c r="J69"/>
  <c r="G69"/>
  <c r="J65"/>
  <c r="G65"/>
  <c r="J55"/>
  <c r="G55"/>
  <c r="J61"/>
  <c r="G61"/>
  <c r="H55"/>
  <c r="H54" s="1"/>
  <c r="I55"/>
  <c r="I54" s="1"/>
  <c r="J56"/>
  <c r="G56"/>
  <c r="H46"/>
  <c r="H45" s="1"/>
  <c r="H44" s="1"/>
  <c r="J46"/>
  <c r="J45" s="1"/>
  <c r="G46"/>
  <c r="G45" s="1"/>
  <c r="G44" s="1"/>
  <c r="H42"/>
  <c r="I42"/>
  <c r="J42"/>
  <c r="G42"/>
  <c r="H37"/>
  <c r="I37"/>
  <c r="J38"/>
  <c r="G38"/>
  <c r="G37" s="1"/>
  <c r="H32"/>
  <c r="I32"/>
  <c r="J35"/>
  <c r="G35"/>
  <c r="J33"/>
  <c r="G33"/>
  <c r="G32" s="1"/>
  <c r="H29"/>
  <c r="I29"/>
  <c r="J30"/>
  <c r="G30"/>
  <c r="G29" s="1"/>
  <c r="J27"/>
  <c r="G27"/>
  <c r="I22"/>
  <c r="J23"/>
  <c r="G23"/>
  <c r="G22" s="1"/>
  <c r="H53" l="1"/>
  <c r="H116" s="1"/>
  <c r="I100"/>
  <c r="I12"/>
  <c r="I11" s="1"/>
  <c r="J44"/>
  <c r="I45"/>
  <c r="I44" s="1"/>
  <c r="J32"/>
  <c r="H22"/>
  <c r="H11" s="1"/>
  <c r="H10" s="1"/>
  <c r="G11"/>
  <c r="G10" s="1"/>
  <c r="G116" s="1"/>
  <c r="J37"/>
  <c r="J22"/>
  <c r="J29"/>
  <c r="I53" l="1"/>
  <c r="J11"/>
  <c r="J10" l="1"/>
  <c r="J116" s="1"/>
  <c r="F81" i="7" l="1"/>
  <c r="F28" s="1"/>
  <c r="F95" s="1"/>
  <c r="F82"/>
</calcChain>
</file>

<file path=xl/sharedStrings.xml><?xml version="1.0" encoding="utf-8"?>
<sst xmlns="http://schemas.openxmlformats.org/spreadsheetml/2006/main" count="389" uniqueCount="223">
  <si>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</si>
  <si>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</si>
  <si>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</si>
  <si>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</si>
  <si>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</si>
  <si>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</si>
  <si>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</si>
  <si>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</si>
  <si>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</si>
  <si>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</si>
  <si>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</si>
  <si>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</si>
  <si>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</si>
  <si>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</si>
  <si>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</si>
  <si>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</si>
  <si>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</si>
  <si>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</si>
  <si>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</si>
  <si>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</si>
  <si>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</si>
  <si>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</si>
  <si>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</si>
  <si>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</si>
  <si>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</si>
  <si>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….</t>
  </si>
  <si>
    <t>Prihodi od prodaje proizvedene dugotrajne imovine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</si>
  <si>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</si>
  <si>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</si>
  <si>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</si>
  <si>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</si>
  <si>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</si>
  <si>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</si>
  <si>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</si>
  <si>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</si>
  <si>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</si>
  <si>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</si>
  <si>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</si>
  <si>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</si>
  <si>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</si>
  <si>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</si>
  <si>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</si>
  <si>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</si>
  <si>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</si>
  <si>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</si>
  <si>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</si>
  <si>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</si>
  <si>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</si>
  <si>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</si>
  <si>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</si>
  <si>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5=4/3*100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</si>
  <si>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</si>
  <si>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</si>
  <si>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</si>
  <si>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</si>
  <si>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</si>
  <si>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</si>
  <si>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</si>
  <si>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</si>
  <si>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</si>
  <si>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</si>
  <si>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</si>
  <si>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</si>
  <si>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</si>
  <si>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</si>
  <si>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</si>
  <si>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</si>
  <si>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IZVJEŠTAJ PO PROGRAMSKOJ KLASIFIKACIJI</t>
  </si>
  <si>
    <t xml:space="preserve">BROJČANA OZNAKA PRORAČUNSKOG KORISNIKA </t>
  </si>
  <si>
    <t xml:space="preserve">OSTVARENJE/IZVRŠENJE 
1.-12.2023. </t>
  </si>
  <si>
    <t xml:space="preserve">OSTVARENJE/IZVRŠENJE 
1.-12.2022. </t>
  </si>
  <si>
    <t>Tekuće pomoći od izvanproračunskih korisnika</t>
  </si>
  <si>
    <t>Kapitalne pomći od izvanproračunskih korisnika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</si>
  <si>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</si>
  <si>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</si>
  <si>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</si>
  <si>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</si>
  <si>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</si>
  <si>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Prihodi od zateznih kamata</t>
  </si>
  <si>
    <t>Prihodi od pozitivnih tečajnih razlika i razlika zbog primjene valutne klauzule</t>
  </si>
  <si>
    <t>Prihodi od nefinancijske imovine</t>
  </si>
  <si>
    <t>Naknada za korištenje nefinancijske imovine</t>
  </si>
  <si>
    <t>Prihodi od upravnih i administrativnih pristojbi, pristojbi po posebnim propisima i naknada</t>
  </si>
  <si>
    <t>Prihodi po posebnim propisima</t>
  </si>
  <si>
    <t>Ostali nepomenuti prihodi</t>
  </si>
  <si>
    <t>Prihodi od pruženih usluga</t>
  </si>
  <si>
    <t>Donacije od pravnih i fizičkih osoba izvan općeg proračuna i povrat donacija po protestiranim jamstvima</t>
  </si>
  <si>
    <t>Tekuće donacije</t>
  </si>
  <si>
    <t>Prihodi od nadležnog proračuna za financiranje redovne djelatnosti proračunskih korisnika</t>
  </si>
  <si>
    <t>Prihodi od nadležnog proračuna za financiranje rashoda poslovanja</t>
  </si>
  <si>
    <t>Prihodi od nadležnog proračuna za financiranje rashoda za nabavu nefinancijske imovine</t>
  </si>
  <si>
    <t>Prihodi od HZZO-a na temelju ugovornih obveza</t>
  </si>
  <si>
    <t>Kazne, upravne mjere i ostali prihodi</t>
  </si>
  <si>
    <t>Ostali prihodi</t>
  </si>
  <si>
    <t>Tekuće pomoći temeljem prijenosa EU sredstava</t>
  </si>
  <si>
    <t>Kapitalne pomoći temeljem prijenosa EU sredstava</t>
  </si>
  <si>
    <t>Plaće za prekovremeni rad</t>
  </si>
  <si>
    <t>Plaće za posebne uvjete rada</t>
  </si>
  <si>
    <t>Ostali rashodi za zaposlene</t>
  </si>
  <si>
    <t>Doprinosi na plaće</t>
  </si>
  <si>
    <t>Doprinosi za obavezno zdravstveno osiguranje</t>
  </si>
  <si>
    <t>Doprinosi za obavezno osiguranje u slučaju nezaposlenosti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</si>
  <si>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</si>
  <si>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</si>
  <si>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</si>
  <si>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</si>
  <si>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</si>
  <si>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</si>
  <si>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</si>
  <si>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</si>
  <si>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</si>
  <si>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</si>
  <si>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</si>
  <si>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</si>
  <si>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</si>
  <si>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</si>
  <si>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</si>
  <si>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</si>
  <si>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</si>
  <si>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</si>
  <si>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</si>
  <si>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</si>
  <si>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</si>
  <si>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</si>
  <si>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</si>
  <si>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</si>
  <si>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</si>
  <si>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</si>
  <si>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</si>
  <si>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Financijski rashodi</t>
  </si>
  <si>
    <t>Ostali financijski rashodi</t>
  </si>
  <si>
    <t>Bankarske usluge i usluge platnog prometa</t>
  </si>
  <si>
    <t>Negativne tečajne razlike i razlike zbog primjene valutne klauzule</t>
  </si>
  <si>
    <t>Zatezne kamate</t>
  </si>
  <si>
    <t>Rashodi za nabavu proizvedene dugotrajne imovine</t>
  </si>
  <si>
    <t>Građevinski objekti</t>
  </si>
  <si>
    <t>Poslovni objekti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</si>
  <si>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</si>
  <si>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</si>
  <si>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</si>
  <si>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</si>
  <si>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</si>
  <si>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</si>
  <si>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</si>
  <si>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</si>
  <si>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</si>
  <si>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na nefinancijskoj imovini</t>
  </si>
  <si>
    <t>Dodatna ulaganja na građevinskim objektima</t>
  </si>
  <si>
    <t>Dodatna uslaganja na prijevoznim sredstvima</t>
  </si>
  <si>
    <t>Pomoći od izvanproračunskih korisnika</t>
  </si>
  <si>
    <t>Pomoći proračunskim korisnicima iz proračuna koji im nije nadležan</t>
  </si>
  <si>
    <t>Pomoći temeljem prijenosa EU sredstava</t>
  </si>
  <si>
    <t>Prihodi od prodaje prijevoznih sredstava</t>
  </si>
  <si>
    <t>32 Vlastiti prihodi</t>
  </si>
  <si>
    <t>4 Prihodi za posebne namjene</t>
  </si>
  <si>
    <t xml:space="preserve">  43 Ostali prihodi za posebne namjene</t>
  </si>
  <si>
    <t xml:space="preserve">  44 Decentralizirana sredstva</t>
  </si>
  <si>
    <t>5 Pomoći</t>
  </si>
  <si>
    <t xml:space="preserve"> 58 Ostale pomoći</t>
  </si>
  <si>
    <t xml:space="preserve"> 59 Pomoći/Fondovi EU</t>
  </si>
  <si>
    <t>6 Donacije</t>
  </si>
  <si>
    <t xml:space="preserve"> 62 Donacije</t>
  </si>
  <si>
    <t>7 Prihodi od prodaje nefinancijske imovine</t>
  </si>
  <si>
    <t xml:space="preserve"> 72 Prihodi od prodaje nefin.imovine i nadoknade štete s osnova osiguranja</t>
  </si>
  <si>
    <t xml:space="preserve">  32 Vlastiti prihodi</t>
  </si>
  <si>
    <t xml:space="preserve">  41 Prihodi od nefinancijske imovine</t>
  </si>
  <si>
    <t xml:space="preserve">  43 Prihodi za posebne namjene</t>
  </si>
  <si>
    <t xml:space="preserve">  58 Ostale pomoći</t>
  </si>
  <si>
    <t>9 Vlastiti izvori</t>
  </si>
  <si>
    <t>Razlika višak/manjak</t>
  </si>
  <si>
    <t>07 Zdravstvo</t>
  </si>
  <si>
    <t>072 Službe za vanjske pacijente</t>
  </si>
  <si>
    <t xml:space="preserve">IZVRŠENJE 
1.-12.2022. </t>
  </si>
  <si>
    <t xml:space="preserve">IZVRŠENJE 
1.-12.2023. </t>
  </si>
  <si>
    <t xml:space="preserve"> IZVRŠENJE 
1.-12.2023. </t>
  </si>
  <si>
    <t>DOM ZDRAVLJA DUBROVNIK</t>
  </si>
  <si>
    <t>Izvor financiranja 44</t>
  </si>
  <si>
    <t>Izvor financiranja 11</t>
  </si>
  <si>
    <t>Izvor financiranja 43</t>
  </si>
  <si>
    <t>Izvor financiranja 32</t>
  </si>
  <si>
    <t>Izvor financiranja 58</t>
  </si>
  <si>
    <t>Izvor financiranja 62</t>
  </si>
  <si>
    <t>Izvor financiranja 72</t>
  </si>
  <si>
    <t>Izvor financiranja 59</t>
  </si>
  <si>
    <t>Održavanje zdravstvenih ustanova</t>
  </si>
  <si>
    <t>Decentralizirana sredstva</t>
  </si>
  <si>
    <t>Opremanje zdravstvenih ustanova</t>
  </si>
  <si>
    <t>Kapitalna ulaganja u zdravstvene ustanove</t>
  </si>
  <si>
    <t>Informatizacija zdravstvenih ustanova</t>
  </si>
  <si>
    <t>Program ustanova u zdravstvu iznad standarda</t>
  </si>
  <si>
    <t>Sufinanciranje hitne medicinske pomoći u turističkoj sezoni</t>
  </si>
  <si>
    <t>Opći prihodi i primici</t>
  </si>
  <si>
    <t>Sufinanciranje zdravstvene zaštite na otocima i poslovne djelatnosti</t>
  </si>
  <si>
    <t>Pružanje usluga temeljem ugovora s HZZO-om</t>
  </si>
  <si>
    <t>Prihodi za posebne namjene</t>
  </si>
  <si>
    <t>Vlastiti prihodi</t>
  </si>
  <si>
    <t>Ostale pomoći</t>
  </si>
  <si>
    <t>Donacije</t>
  </si>
  <si>
    <t>Prihodi od prodaje nefin.imovine i nadoknade štete s osnova osiguranja</t>
  </si>
  <si>
    <t>Usavršavanje zdravstvenih radnika i podizanje kvalitete zdravstvene zaštite</t>
  </si>
  <si>
    <t>Pomoći/ Fondovi EU</t>
  </si>
  <si>
    <t>Poticanje mjera za zdravstvene radnike</t>
  </si>
  <si>
    <t>Sufinanciranje palijativne skrbi</t>
  </si>
  <si>
    <t>Zakonski standard ustanova u zdravstvu</t>
  </si>
  <si>
    <t>Sufinanciranje nabavke uređaja za zdravstvene ustanove</t>
  </si>
  <si>
    <t>PROGRAM 1209</t>
  </si>
  <si>
    <t>Aktivnost A120901</t>
  </si>
  <si>
    <t>PROGRAM 1212</t>
  </si>
  <si>
    <t>Aktivnost A121202</t>
  </si>
  <si>
    <t>Aktivnost A121203</t>
  </si>
  <si>
    <t>Aktivnost A121212</t>
  </si>
  <si>
    <t>Aktivnost A121213</t>
  </si>
  <si>
    <t>Aktivnost A121214</t>
  </si>
  <si>
    <t>Aktivnost K120902</t>
  </si>
  <si>
    <t>Aktivnost K120903</t>
  </si>
  <si>
    <t>Aktivnost K120904</t>
  </si>
  <si>
    <t>Aktivnost K121224</t>
  </si>
  <si>
    <t>Aktivnost T121209</t>
  </si>
  <si>
    <t>Aktivnost T121215</t>
  </si>
  <si>
    <t>Pružanje usluga izvan ugovora s HZZO-om</t>
  </si>
  <si>
    <t>IZVORNI PLAN 2023.*</t>
  </si>
  <si>
    <t>IZVORNI PLAN/ REBALANS 2023.*</t>
  </si>
  <si>
    <t xml:space="preserve">IZVJEŠTAJ O IZVRŠENJU FINANCIJSKOG PLANA PRORAČUNSKOG KORISNIKA JEDINICE LOKALNE I PODRUČNE (REGIONALNE) SAMOUPRAVE ZA  2023. </t>
  </si>
</sst>
</file>

<file path=xl/styles.xml><?xml version="1.0" encoding="utf-8"?>
<styleSheet xmlns="http://schemas.openxmlformats.org/spreadsheetml/2006/main">
  <numFmts count="1">
    <numFmt numFmtId="43" formatCode="_-* #,##0.00\ _k_n_-;\-* #,##0.00\ _k_n_-;_-* &quot;-&quot;??\ _k_n_-;_-@_-"/>
  </numFmts>
  <fonts count="2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137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/>
    </xf>
    <xf numFmtId="0" fontId="16" fillId="2" borderId="3" xfId="0" quotePrefix="1" applyFont="1" applyFill="1" applyBorder="1" applyAlignment="1">
      <alignment horizontal="left" vertical="center"/>
    </xf>
    <xf numFmtId="0" fontId="1" fillId="0" borderId="3" xfId="0" applyFont="1" applyBorder="1"/>
    <xf numFmtId="0" fontId="1" fillId="0" borderId="0" xfId="0" applyFont="1"/>
    <xf numFmtId="0" fontId="11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2" fillId="0" borderId="0" xfId="0" applyFont="1" applyAlignment="1">
      <alignment wrapText="1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3" fontId="3" fillId="2" borderId="4" xfId="0" applyNumberFormat="1" applyFont="1" applyFill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left" vertical="center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3" fontId="3" fillId="2" borderId="3" xfId="1" applyFont="1" applyFill="1" applyBorder="1" applyAlignment="1">
      <alignment horizontal="right"/>
    </xf>
    <xf numFmtId="43" fontId="0" fillId="0" borderId="3" xfId="1" applyFont="1" applyBorder="1"/>
    <xf numFmtId="0" fontId="9" fillId="2" borderId="3" xfId="0" applyFont="1" applyFill="1" applyBorder="1" applyAlignment="1">
      <alignment horizontal="left" vertical="center" wrapText="1"/>
    </xf>
    <xf numFmtId="43" fontId="6" fillId="2" borderId="3" xfId="1" applyFont="1" applyFill="1" applyBorder="1" applyAlignment="1">
      <alignment horizontal="right"/>
    </xf>
    <xf numFmtId="43" fontId="3" fillId="2" borderId="3" xfId="1" applyFont="1" applyFill="1" applyBorder="1" applyAlignment="1">
      <alignment horizontal="right" wrapText="1"/>
    </xf>
    <xf numFmtId="0" fontId="9" fillId="2" borderId="6" xfId="0" applyFont="1" applyFill="1" applyBorder="1" applyAlignment="1">
      <alignment horizontal="left" vertical="center"/>
    </xf>
    <xf numFmtId="43" fontId="21" fillId="0" borderId="3" xfId="1" applyFont="1" applyBorder="1"/>
    <xf numFmtId="43" fontId="9" fillId="2" borderId="3" xfId="1" applyFont="1" applyFill="1" applyBorder="1" applyAlignment="1">
      <alignment horizontal="left" wrapText="1"/>
    </xf>
    <xf numFmtId="43" fontId="0" fillId="0" borderId="3" xfId="0" applyNumberFormat="1" applyBorder="1"/>
    <xf numFmtId="43" fontId="21" fillId="0" borderId="3" xfId="0" applyNumberFormat="1" applyFont="1" applyBorder="1"/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43" fontId="3" fillId="2" borderId="4" xfId="1" applyFont="1" applyFill="1" applyBorder="1" applyAlignment="1">
      <alignment horizontal="right"/>
    </xf>
    <xf numFmtId="0" fontId="22" fillId="2" borderId="2" xfId="0" applyNumberFormat="1" applyFont="1" applyFill="1" applyBorder="1" applyAlignment="1" applyProtection="1">
      <alignment horizontal="left" vertical="center" wrapText="1"/>
    </xf>
    <xf numFmtId="0" fontId="22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43" fontId="3" fillId="2" borderId="4" xfId="1" applyFont="1" applyFill="1" applyBorder="1" applyAlignment="1">
      <alignment horizontal="right" vertical="center"/>
    </xf>
    <xf numFmtId="43" fontId="3" fillId="2" borderId="3" xfId="1" applyFont="1" applyFill="1" applyBorder="1" applyAlignment="1">
      <alignment horizontal="right" vertical="center"/>
    </xf>
    <xf numFmtId="43" fontId="0" fillId="0" borderId="3" xfId="1" applyFont="1" applyBorder="1" applyAlignment="1">
      <alignment horizontal="right"/>
    </xf>
    <xf numFmtId="43" fontId="0" fillId="0" borderId="0" xfId="0" applyNumberFormat="1"/>
    <xf numFmtId="43" fontId="1" fillId="0" borderId="3" xfId="1" applyFont="1" applyBorder="1" applyAlignment="1">
      <alignment horizontal="right"/>
    </xf>
    <xf numFmtId="43" fontId="6" fillId="2" borderId="4" xfId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2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43" fontId="6" fillId="0" borderId="3" xfId="1" applyFont="1" applyFill="1" applyBorder="1" applyAlignment="1">
      <alignment horizontal="right"/>
    </xf>
    <xf numFmtId="43" fontId="6" fillId="3" borderId="3" xfId="1" applyFont="1" applyFill="1" applyBorder="1" applyAlignment="1">
      <alignment horizontal="right"/>
    </xf>
    <xf numFmtId="43" fontId="6" fillId="0" borderId="3" xfId="1" applyFont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8" fillId="0" borderId="5" xfId="0" applyNumberFormat="1" applyFont="1" applyFill="1" applyBorder="1" applyAlignment="1" applyProtection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1" fillId="0" borderId="1" xfId="0" quotePrefix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22" fillId="2" borderId="1" xfId="0" applyNumberFormat="1" applyFont="1" applyFill="1" applyBorder="1" applyAlignment="1" applyProtection="1">
      <alignment horizontal="left" vertical="center" wrapText="1"/>
    </xf>
    <xf numFmtId="0" fontId="22" fillId="2" borderId="2" xfId="0" applyNumberFormat="1" applyFont="1" applyFill="1" applyBorder="1" applyAlignment="1" applyProtection="1">
      <alignment horizontal="left" vertical="center" wrapText="1"/>
    </xf>
    <xf numFmtId="0" fontId="22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35"/>
  <sheetViews>
    <sheetView workbookViewId="0">
      <selection activeCell="L10" sqref="L10"/>
    </sheetView>
  </sheetViews>
  <sheetFormatPr defaultRowHeight="15"/>
  <cols>
    <col min="6" max="10" width="25.28515625" customWidth="1"/>
    <col min="11" max="12" width="15.7109375" customWidth="1"/>
  </cols>
  <sheetData>
    <row r="1" spans="2:12" ht="42" customHeight="1">
      <c r="B1" s="90" t="s">
        <v>222</v>
      </c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2:12" ht="18" customHeight="1">
      <c r="B2" s="2"/>
      <c r="C2" s="2"/>
      <c r="D2" s="2"/>
      <c r="E2" s="2"/>
      <c r="F2" s="2"/>
      <c r="G2" s="2"/>
      <c r="H2" s="2"/>
      <c r="I2" s="2"/>
      <c r="J2" s="2"/>
      <c r="K2" s="2"/>
    </row>
    <row r="3" spans="2:12" ht="15.75" customHeight="1">
      <c r="B3" s="90" t="s">
        <v>12</v>
      </c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2:12" ht="36" customHeight="1">
      <c r="B4" s="110"/>
      <c r="C4" s="110"/>
      <c r="D4" s="110"/>
      <c r="E4" s="20"/>
      <c r="F4" s="20"/>
      <c r="G4" s="20"/>
      <c r="H4" s="20"/>
      <c r="I4" s="20"/>
      <c r="J4" s="3"/>
      <c r="K4" s="3"/>
    </row>
    <row r="5" spans="2:12" ht="18" customHeight="1">
      <c r="B5" s="90" t="s">
        <v>59</v>
      </c>
      <c r="C5" s="90"/>
      <c r="D5" s="90"/>
      <c r="E5" s="90"/>
      <c r="F5" s="90"/>
      <c r="G5" s="90"/>
      <c r="H5" s="90"/>
      <c r="I5" s="90"/>
      <c r="J5" s="90"/>
      <c r="K5" s="90"/>
      <c r="L5" s="90"/>
    </row>
    <row r="6" spans="2:12" ht="18" customHeight="1">
      <c r="B6" s="43"/>
      <c r="C6" s="45"/>
      <c r="D6" s="45"/>
      <c r="E6" s="45"/>
      <c r="F6" s="45"/>
      <c r="G6" s="45"/>
      <c r="H6" s="45"/>
      <c r="I6" s="45"/>
      <c r="J6" s="45"/>
      <c r="K6" s="45"/>
    </row>
    <row r="7" spans="2:12">
      <c r="B7" s="103" t="s">
        <v>60</v>
      </c>
      <c r="C7" s="103"/>
      <c r="D7" s="103"/>
      <c r="E7" s="103"/>
      <c r="F7" s="103"/>
      <c r="G7" s="4"/>
      <c r="H7" s="4"/>
      <c r="I7" s="4"/>
      <c r="J7" s="4"/>
      <c r="K7" s="24"/>
    </row>
    <row r="8" spans="2:12" ht="25.5">
      <c r="B8" s="104" t="s">
        <v>7</v>
      </c>
      <c r="C8" s="105"/>
      <c r="D8" s="105"/>
      <c r="E8" s="105"/>
      <c r="F8" s="106"/>
      <c r="G8" s="29" t="s">
        <v>70</v>
      </c>
      <c r="H8" s="1" t="s">
        <v>220</v>
      </c>
      <c r="I8" s="1" t="s">
        <v>221</v>
      </c>
      <c r="J8" s="29" t="s">
        <v>69</v>
      </c>
      <c r="K8" s="1" t="s">
        <v>17</v>
      </c>
      <c r="L8" s="1" t="s">
        <v>51</v>
      </c>
    </row>
    <row r="9" spans="2:12" s="32" customFormat="1" ht="11.25">
      <c r="B9" s="97">
        <v>1</v>
      </c>
      <c r="C9" s="97"/>
      <c r="D9" s="97"/>
      <c r="E9" s="97"/>
      <c r="F9" s="98"/>
      <c r="G9" s="31">
        <v>2</v>
      </c>
      <c r="H9" s="30">
        <v>3</v>
      </c>
      <c r="I9" s="30">
        <v>4</v>
      </c>
      <c r="J9" s="30">
        <v>5</v>
      </c>
      <c r="K9" s="30" t="s">
        <v>19</v>
      </c>
      <c r="L9" s="30" t="s">
        <v>20</v>
      </c>
    </row>
    <row r="10" spans="2:12">
      <c r="B10" s="99" t="s">
        <v>0</v>
      </c>
      <c r="C10" s="100"/>
      <c r="D10" s="100"/>
      <c r="E10" s="100"/>
      <c r="F10" s="101"/>
      <c r="G10" s="88">
        <f>G11+G12</f>
        <v>5367520.29</v>
      </c>
      <c r="H10" s="88">
        <f t="shared" ref="H10:J10" si="0">H11+H12</f>
        <v>6249653</v>
      </c>
      <c r="I10" s="88">
        <f t="shared" si="0"/>
        <v>6880427</v>
      </c>
      <c r="J10" s="88">
        <f t="shared" si="0"/>
        <v>6087738.71</v>
      </c>
      <c r="K10" s="88">
        <f>J10/G10*100</f>
        <v>113.41808472232155</v>
      </c>
      <c r="L10" s="88">
        <f>J10/I10*100</f>
        <v>88.479082911569293</v>
      </c>
    </row>
    <row r="11" spans="2:12">
      <c r="B11" s="102" t="s">
        <v>52</v>
      </c>
      <c r="C11" s="93"/>
      <c r="D11" s="93"/>
      <c r="E11" s="93"/>
      <c r="F11" s="95"/>
      <c r="G11" s="87">
        <v>5367520.29</v>
      </c>
      <c r="H11" s="87">
        <v>6249653</v>
      </c>
      <c r="I11" s="87">
        <v>6878427</v>
      </c>
      <c r="J11" s="87">
        <v>6087738.71</v>
      </c>
      <c r="K11" s="88">
        <f t="shared" ref="K11:K16" si="1">J11/G11*100</f>
        <v>113.41808472232155</v>
      </c>
      <c r="L11" s="88">
        <f t="shared" ref="L11:L16" si="2">J11/I11*100</f>
        <v>88.504809457162224</v>
      </c>
    </row>
    <row r="12" spans="2:12">
      <c r="B12" s="107" t="s">
        <v>57</v>
      </c>
      <c r="C12" s="95"/>
      <c r="D12" s="95"/>
      <c r="E12" s="95"/>
      <c r="F12" s="95"/>
      <c r="G12" s="87">
        <v>0</v>
      </c>
      <c r="H12" s="23">
        <v>0</v>
      </c>
      <c r="I12" s="87">
        <v>2000</v>
      </c>
      <c r="J12" s="23">
        <v>0</v>
      </c>
      <c r="K12" s="88" t="e">
        <f t="shared" si="1"/>
        <v>#DIV/0!</v>
      </c>
      <c r="L12" s="88">
        <f t="shared" si="2"/>
        <v>0</v>
      </c>
    </row>
    <row r="13" spans="2:12">
      <c r="B13" s="25" t="s">
        <v>1</v>
      </c>
      <c r="C13" s="44"/>
      <c r="D13" s="44"/>
      <c r="E13" s="44"/>
      <c r="F13" s="44"/>
      <c r="G13" s="88">
        <f>G14+G15</f>
        <v>5624196.2199999997</v>
      </c>
      <c r="H13" s="88">
        <f t="shared" ref="H13:J13" si="3">H14+H15</f>
        <v>6085450</v>
      </c>
      <c r="I13" s="88">
        <f t="shared" si="3"/>
        <v>6459550</v>
      </c>
      <c r="J13" s="88">
        <f t="shared" si="3"/>
        <v>6191881.9800000004</v>
      </c>
      <c r="K13" s="88">
        <f t="shared" si="1"/>
        <v>110.09363361081313</v>
      </c>
      <c r="L13" s="88">
        <f t="shared" si="2"/>
        <v>95.856243546377073</v>
      </c>
    </row>
    <row r="14" spans="2:12">
      <c r="B14" s="92" t="s">
        <v>53</v>
      </c>
      <c r="C14" s="93"/>
      <c r="D14" s="93"/>
      <c r="E14" s="93"/>
      <c r="F14" s="93"/>
      <c r="G14" s="87">
        <v>5481807.0999999996</v>
      </c>
      <c r="H14" s="87">
        <v>5969000</v>
      </c>
      <c r="I14" s="87">
        <v>6221100</v>
      </c>
      <c r="J14" s="87">
        <v>5958195.79</v>
      </c>
      <c r="K14" s="88">
        <f t="shared" si="1"/>
        <v>108.69035851334499</v>
      </c>
      <c r="L14" s="88">
        <f t="shared" si="2"/>
        <v>95.773991577052286</v>
      </c>
    </row>
    <row r="15" spans="2:12">
      <c r="B15" s="94" t="s">
        <v>54</v>
      </c>
      <c r="C15" s="95"/>
      <c r="D15" s="95"/>
      <c r="E15" s="95"/>
      <c r="F15" s="95"/>
      <c r="G15" s="89">
        <v>142389.12</v>
      </c>
      <c r="H15" s="89">
        <v>116450</v>
      </c>
      <c r="I15" s="89">
        <v>238450</v>
      </c>
      <c r="J15" s="89">
        <v>233686.19</v>
      </c>
      <c r="K15" s="88">
        <f t="shared" si="1"/>
        <v>164.11800985918026</v>
      </c>
      <c r="L15" s="88">
        <f t="shared" si="2"/>
        <v>98.002176556930181</v>
      </c>
    </row>
    <row r="16" spans="2:12">
      <c r="B16" s="109" t="s">
        <v>61</v>
      </c>
      <c r="C16" s="100"/>
      <c r="D16" s="100"/>
      <c r="E16" s="100"/>
      <c r="F16" s="100"/>
      <c r="G16" s="88">
        <f>G10-G13</f>
        <v>-256675.9299999997</v>
      </c>
      <c r="H16" s="88">
        <f t="shared" ref="H16:J16" si="4">H10-H13</f>
        <v>164203</v>
      </c>
      <c r="I16" s="88">
        <f t="shared" si="4"/>
        <v>420877</v>
      </c>
      <c r="J16" s="88">
        <f t="shared" si="4"/>
        <v>-104143.27000000048</v>
      </c>
      <c r="K16" s="88">
        <f t="shared" si="1"/>
        <v>40.573835653386197</v>
      </c>
      <c r="L16" s="88">
        <f t="shared" si="2"/>
        <v>-24.744348111206001</v>
      </c>
    </row>
    <row r="17" spans="1:43" ht="18">
      <c r="B17" s="20"/>
      <c r="C17" s="18"/>
      <c r="D17" s="18"/>
      <c r="E17" s="18"/>
      <c r="F17" s="18"/>
      <c r="G17" s="18"/>
      <c r="H17" s="18"/>
      <c r="I17" s="19"/>
      <c r="J17" s="19"/>
      <c r="K17" s="19"/>
      <c r="L17" s="19"/>
    </row>
    <row r="18" spans="1:43" ht="18" customHeight="1">
      <c r="B18" s="103" t="s">
        <v>62</v>
      </c>
      <c r="C18" s="103"/>
      <c r="D18" s="103"/>
      <c r="E18" s="103"/>
      <c r="F18" s="103"/>
      <c r="G18" s="18"/>
      <c r="H18" s="18"/>
      <c r="I18" s="19"/>
      <c r="J18" s="19"/>
      <c r="K18" s="19"/>
      <c r="L18" s="19"/>
    </row>
    <row r="19" spans="1:43" ht="25.5">
      <c r="B19" s="104" t="s">
        <v>7</v>
      </c>
      <c r="C19" s="105"/>
      <c r="D19" s="105"/>
      <c r="E19" s="105"/>
      <c r="F19" s="106"/>
      <c r="G19" s="29" t="s">
        <v>70</v>
      </c>
      <c r="H19" s="1" t="s">
        <v>220</v>
      </c>
      <c r="I19" s="1" t="s">
        <v>221</v>
      </c>
      <c r="J19" s="29" t="s">
        <v>69</v>
      </c>
      <c r="K19" s="1" t="s">
        <v>17</v>
      </c>
      <c r="L19" s="1" t="s">
        <v>51</v>
      </c>
    </row>
    <row r="20" spans="1:43" s="32" customFormat="1">
      <c r="B20" s="97">
        <v>1</v>
      </c>
      <c r="C20" s="97"/>
      <c r="D20" s="97"/>
      <c r="E20" s="97"/>
      <c r="F20" s="98"/>
      <c r="G20" s="31">
        <v>2</v>
      </c>
      <c r="H20" s="30">
        <v>3</v>
      </c>
      <c r="I20" s="30">
        <v>4</v>
      </c>
      <c r="J20" s="30">
        <v>5</v>
      </c>
      <c r="K20" s="30" t="s">
        <v>19</v>
      </c>
      <c r="L20" s="30" t="s">
        <v>20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.75" customHeight="1">
      <c r="A21" s="32"/>
      <c r="B21" s="102" t="s">
        <v>55</v>
      </c>
      <c r="C21" s="114"/>
      <c r="D21" s="114"/>
      <c r="E21" s="114"/>
      <c r="F21" s="115"/>
      <c r="G21" s="21"/>
      <c r="H21" s="21"/>
      <c r="I21" s="21"/>
      <c r="J21" s="21"/>
      <c r="K21" s="21"/>
      <c r="L21" s="21"/>
    </row>
    <row r="22" spans="1:43">
      <c r="A22" s="32"/>
      <c r="B22" s="102" t="s">
        <v>56</v>
      </c>
      <c r="C22" s="93"/>
      <c r="D22" s="93"/>
      <c r="E22" s="93"/>
      <c r="F22" s="93"/>
      <c r="G22" s="21"/>
      <c r="H22" s="21"/>
      <c r="I22" s="21"/>
      <c r="J22" s="21"/>
      <c r="K22" s="21"/>
      <c r="L22" s="21"/>
    </row>
    <row r="23" spans="1:43" s="46" customFormat="1" ht="15" customHeight="1">
      <c r="A23" s="32"/>
      <c r="B23" s="111" t="s">
        <v>58</v>
      </c>
      <c r="C23" s="112"/>
      <c r="D23" s="112"/>
      <c r="E23" s="112"/>
      <c r="F23" s="113"/>
      <c r="G23" s="22"/>
      <c r="H23" s="22"/>
      <c r="I23" s="22"/>
      <c r="J23" s="22"/>
      <c r="K23" s="22"/>
      <c r="L23" s="22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46" customFormat="1" ht="15" customHeight="1">
      <c r="A24" s="32"/>
      <c r="B24" s="111" t="s">
        <v>63</v>
      </c>
      <c r="C24" s="112"/>
      <c r="D24" s="112"/>
      <c r="E24" s="112"/>
      <c r="F24" s="113"/>
      <c r="G24" s="22"/>
      <c r="H24" s="22"/>
      <c r="I24" s="22"/>
      <c r="J24" s="22"/>
      <c r="K24" s="22"/>
      <c r="L24" s="22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>
      <c r="A25" s="32"/>
      <c r="B25" s="109" t="s">
        <v>64</v>
      </c>
      <c r="C25" s="100"/>
      <c r="D25" s="100"/>
      <c r="E25" s="100"/>
      <c r="F25" s="100"/>
      <c r="G25" s="22"/>
      <c r="H25" s="22"/>
      <c r="I25" s="22"/>
      <c r="J25" s="22"/>
      <c r="K25" s="22"/>
      <c r="L25" s="22"/>
    </row>
    <row r="26" spans="1:43" ht="15.75">
      <c r="B26" s="15"/>
      <c r="C26" s="16"/>
      <c r="D26" s="16"/>
      <c r="E26" s="16"/>
      <c r="F26" s="16"/>
      <c r="G26" s="17"/>
      <c r="H26" s="17"/>
      <c r="I26" s="17"/>
      <c r="J26" s="17"/>
      <c r="K26" s="17"/>
    </row>
    <row r="27" spans="1:43" ht="15.75"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</row>
    <row r="28" spans="1:43" ht="15.75">
      <c r="B28" s="15"/>
      <c r="C28" s="16"/>
      <c r="D28" s="16"/>
      <c r="E28" s="16"/>
      <c r="F28" s="16"/>
      <c r="G28" s="17"/>
      <c r="H28" s="17"/>
      <c r="I28" s="17"/>
      <c r="J28" s="17"/>
      <c r="K28" s="17"/>
    </row>
    <row r="29" spans="1:43" ht="15" customHeight="1"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</row>
    <row r="30" spans="1:43">
      <c r="B30" s="42"/>
      <c r="C30" s="42"/>
      <c r="D30" s="42"/>
      <c r="E30" s="42"/>
      <c r="F30" s="42"/>
      <c r="G30" s="42"/>
      <c r="H30" s="42"/>
      <c r="I30" s="42"/>
      <c r="J30" s="42"/>
      <c r="K30" s="42"/>
    </row>
    <row r="31" spans="1:43" ht="15" customHeight="1"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</row>
    <row r="32" spans="1:43" ht="36.75" customHeight="1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</row>
    <row r="33" spans="2:12">
      <c r="B33" s="91"/>
      <c r="C33" s="91"/>
      <c r="D33" s="91"/>
      <c r="E33" s="91"/>
      <c r="F33" s="91"/>
      <c r="G33" s="91"/>
      <c r="H33" s="91"/>
      <c r="I33" s="91"/>
      <c r="J33" s="91"/>
      <c r="K33" s="91"/>
    </row>
    <row r="34" spans="2:12" ht="15" customHeight="1"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</row>
    <row r="35" spans="2:12"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</row>
  </sheetData>
  <mergeCells count="27">
    <mergeCell ref="B34:L35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L27"/>
    <mergeCell ref="B1:L1"/>
    <mergeCell ref="B3:L3"/>
    <mergeCell ref="B5:L5"/>
    <mergeCell ref="B33:F33"/>
    <mergeCell ref="G33:K33"/>
    <mergeCell ref="B14:F14"/>
    <mergeCell ref="B15:F15"/>
    <mergeCell ref="B29:L29"/>
    <mergeCell ref="B31:L32"/>
    <mergeCell ref="B9:F9"/>
    <mergeCell ref="B10:F10"/>
    <mergeCell ref="B11:F11"/>
    <mergeCell ref="B7:F7"/>
    <mergeCell ref="B8:F8"/>
    <mergeCell ref="B12:F12"/>
    <mergeCell ref="B18:F18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L116"/>
  <sheetViews>
    <sheetView topLeftCell="A91" zoomScaleSheetLayoutView="100" workbookViewId="0">
      <selection activeCell="L10" sqref="L10"/>
    </sheetView>
  </sheetViews>
  <sheetFormatPr defaultRowHeight="1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4.7109375" customWidth="1"/>
    <col min="7" max="10" width="25.28515625" customWidth="1"/>
    <col min="11" max="12" width="15.7109375" customWidth="1"/>
  </cols>
  <sheetData>
    <row r="1" spans="2:12" ht="18" customHeight="1">
      <c r="B1" s="2"/>
      <c r="C1" s="2"/>
      <c r="D1" s="2"/>
      <c r="E1" s="20"/>
      <c r="F1" s="2"/>
      <c r="G1" s="2"/>
      <c r="H1" s="2"/>
      <c r="I1" s="2"/>
      <c r="J1" s="2"/>
      <c r="K1" s="2"/>
    </row>
    <row r="2" spans="2:12" ht="15.75" customHeight="1">
      <c r="B2" s="90" t="s">
        <v>12</v>
      </c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2:12" ht="18">
      <c r="B3" s="2"/>
      <c r="C3" s="2"/>
      <c r="D3" s="2"/>
      <c r="E3" s="20"/>
      <c r="F3" s="2"/>
      <c r="G3" s="2"/>
      <c r="H3" s="2"/>
      <c r="I3" s="2"/>
      <c r="J3" s="3"/>
      <c r="K3" s="3"/>
    </row>
    <row r="4" spans="2:12" ht="18" customHeight="1">
      <c r="B4" s="90" t="s">
        <v>65</v>
      </c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2:12" ht="18">
      <c r="B5" s="2"/>
      <c r="C5" s="2"/>
      <c r="D5" s="2"/>
      <c r="E5" s="20"/>
      <c r="F5" s="2"/>
      <c r="G5" s="2"/>
      <c r="H5" s="2"/>
      <c r="I5" s="2"/>
      <c r="J5" s="3"/>
      <c r="K5" s="3"/>
    </row>
    <row r="6" spans="2:12" ht="15.75" customHeight="1">
      <c r="B6" s="90" t="s">
        <v>18</v>
      </c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2:12" ht="18">
      <c r="B7" s="2"/>
      <c r="C7" s="2"/>
      <c r="D7" s="2"/>
      <c r="E7" s="20"/>
      <c r="F7" s="2"/>
      <c r="G7" s="2"/>
      <c r="H7" s="2"/>
      <c r="I7" s="2"/>
      <c r="J7" s="3"/>
      <c r="K7" s="3"/>
    </row>
    <row r="8" spans="2:12" ht="25.5">
      <c r="B8" s="117" t="s">
        <v>7</v>
      </c>
      <c r="C8" s="118"/>
      <c r="D8" s="118"/>
      <c r="E8" s="118"/>
      <c r="F8" s="119"/>
      <c r="G8" s="47" t="s">
        <v>70</v>
      </c>
      <c r="H8" s="47" t="s">
        <v>220</v>
      </c>
      <c r="I8" s="47" t="s">
        <v>221</v>
      </c>
      <c r="J8" s="47" t="s">
        <v>69</v>
      </c>
      <c r="K8" s="47" t="s">
        <v>17</v>
      </c>
      <c r="L8" s="47" t="s">
        <v>51</v>
      </c>
    </row>
    <row r="9" spans="2:12" ht="16.5" customHeight="1">
      <c r="B9" s="117">
        <v>1</v>
      </c>
      <c r="C9" s="118"/>
      <c r="D9" s="118"/>
      <c r="E9" s="118"/>
      <c r="F9" s="119"/>
      <c r="G9" s="47">
        <v>2</v>
      </c>
      <c r="H9" s="47">
        <v>3</v>
      </c>
      <c r="I9" s="47">
        <v>4</v>
      </c>
      <c r="J9" s="47">
        <v>5</v>
      </c>
      <c r="K9" s="47" t="s">
        <v>19</v>
      </c>
      <c r="L9" s="47" t="s">
        <v>20</v>
      </c>
    </row>
    <row r="10" spans="2:12">
      <c r="B10" s="7"/>
      <c r="C10" s="7"/>
      <c r="D10" s="7"/>
      <c r="E10" s="7"/>
      <c r="F10" s="7" t="s">
        <v>21</v>
      </c>
      <c r="G10" s="56">
        <f>G11+G44</f>
        <v>5367520.29</v>
      </c>
      <c r="H10" s="56">
        <f t="shared" ref="H10:J10" si="0">H11+H44</f>
        <v>6249653</v>
      </c>
      <c r="I10" s="56">
        <f>I11+I45</f>
        <v>6880427</v>
      </c>
      <c r="J10" s="56">
        <f t="shared" si="0"/>
        <v>6087738.71</v>
      </c>
      <c r="K10" s="57">
        <f>J10/G10*100</f>
        <v>113.41808472232155</v>
      </c>
      <c r="L10" s="57">
        <f>J10/I10*100</f>
        <v>88.479082911569293</v>
      </c>
    </row>
    <row r="11" spans="2:12" ht="15.75" customHeight="1">
      <c r="B11" s="7">
        <v>6</v>
      </c>
      <c r="C11" s="7"/>
      <c r="D11" s="7"/>
      <c r="E11" s="7"/>
      <c r="F11" s="7" t="s">
        <v>2</v>
      </c>
      <c r="G11" s="56">
        <f>G12+G22+G29+G32+G37+G42</f>
        <v>5367520.29</v>
      </c>
      <c r="H11" s="56">
        <f t="shared" ref="H11:J11" si="1">H12+H22+H29+H32+H37+H42</f>
        <v>6249653</v>
      </c>
      <c r="I11" s="56">
        <f t="shared" si="1"/>
        <v>6878427</v>
      </c>
      <c r="J11" s="56">
        <f t="shared" si="1"/>
        <v>6087738.71</v>
      </c>
      <c r="K11" s="57">
        <f t="shared" ref="K11:K48" si="2">J11/G11*100</f>
        <v>113.41808472232155</v>
      </c>
      <c r="L11" s="57">
        <f>J11/I11*100</f>
        <v>88.504809457162224</v>
      </c>
    </row>
    <row r="12" spans="2:12" ht="25.5">
      <c r="B12" s="7"/>
      <c r="C12" s="12">
        <v>63</v>
      </c>
      <c r="D12" s="12"/>
      <c r="E12" s="12"/>
      <c r="F12" s="12" t="s">
        <v>22</v>
      </c>
      <c r="G12" s="56">
        <f>G13+G16+G19</f>
        <v>125688.55</v>
      </c>
      <c r="H12" s="56">
        <f t="shared" ref="H12:J12" si="3">H13+H16+H19</f>
        <v>127600</v>
      </c>
      <c r="I12" s="56">
        <f t="shared" si="3"/>
        <v>313500</v>
      </c>
      <c r="J12" s="56">
        <f t="shared" si="3"/>
        <v>292442.56</v>
      </c>
      <c r="K12" s="57">
        <f t="shared" si="2"/>
        <v>232.67239537730364</v>
      </c>
      <c r="L12" s="57">
        <f t="shared" ref="L12:L48" si="4">J12/I12*100</f>
        <v>93.283113237639554</v>
      </c>
    </row>
    <row r="13" spans="2:12">
      <c r="B13" s="7"/>
      <c r="C13" s="12"/>
      <c r="D13" s="12">
        <v>634</v>
      </c>
      <c r="E13" s="12"/>
      <c r="F13" s="12" t="s">
        <v>149</v>
      </c>
      <c r="G13" s="56">
        <f>G14+G15</f>
        <v>75320.929999999993</v>
      </c>
      <c r="H13" s="56">
        <v>80000</v>
      </c>
      <c r="I13" s="56">
        <v>164000</v>
      </c>
      <c r="J13" s="56">
        <f t="shared" ref="J13" si="5">J14+J15</f>
        <v>159433.24</v>
      </c>
      <c r="K13" s="57">
        <f t="shared" si="2"/>
        <v>211.6718951823882</v>
      </c>
      <c r="L13" s="57">
        <f t="shared" si="4"/>
        <v>97.215390243902434</v>
      </c>
    </row>
    <row r="14" spans="2:12">
      <c r="B14" s="8"/>
      <c r="C14" s="8"/>
      <c r="D14" s="8"/>
      <c r="E14" s="8">
        <v>6341</v>
      </c>
      <c r="F14" s="8" t="s">
        <v>71</v>
      </c>
      <c r="G14" s="56">
        <v>75320.929999999993</v>
      </c>
      <c r="H14" s="5"/>
      <c r="I14" s="5"/>
      <c r="J14" s="62">
        <v>31606.76</v>
      </c>
      <c r="K14" s="57">
        <f t="shared" si="2"/>
        <v>41.962785111654888</v>
      </c>
      <c r="L14" s="57" t="e">
        <f t="shared" si="4"/>
        <v>#DIV/0!</v>
      </c>
    </row>
    <row r="15" spans="2:12">
      <c r="B15" s="8"/>
      <c r="C15" s="8"/>
      <c r="D15" s="9"/>
      <c r="E15" s="8">
        <v>6342</v>
      </c>
      <c r="F15" s="13" t="s">
        <v>72</v>
      </c>
      <c r="G15" s="56">
        <v>0</v>
      </c>
      <c r="H15" s="5"/>
      <c r="I15" s="5"/>
      <c r="J15" s="57">
        <v>127826.48</v>
      </c>
      <c r="K15" s="57" t="e">
        <f t="shared" si="2"/>
        <v>#DIV/0!</v>
      </c>
      <c r="L15" s="57" t="e">
        <f t="shared" si="4"/>
        <v>#DIV/0!</v>
      </c>
    </row>
    <row r="16" spans="2:12" ht="25.5">
      <c r="B16" s="8"/>
      <c r="C16" s="8"/>
      <c r="D16" s="9">
        <v>636</v>
      </c>
      <c r="E16" s="8"/>
      <c r="F16" s="58" t="s">
        <v>150</v>
      </c>
      <c r="G16" s="56">
        <f>G17+G18</f>
        <v>21829.32</v>
      </c>
      <c r="H16" s="56">
        <v>20300</v>
      </c>
      <c r="I16" s="56">
        <v>63000</v>
      </c>
      <c r="J16" s="56">
        <f t="shared" ref="J16" si="6">J17+J18</f>
        <v>64795.69</v>
      </c>
      <c r="K16" s="57">
        <f t="shared" si="2"/>
        <v>296.82871477444104</v>
      </c>
      <c r="L16" s="57">
        <f t="shared" si="4"/>
        <v>102.8503015873016</v>
      </c>
    </row>
    <row r="17" spans="2:12" ht="25.5">
      <c r="B17" s="8"/>
      <c r="C17" s="8"/>
      <c r="D17" s="9"/>
      <c r="E17" s="8">
        <v>6361</v>
      </c>
      <c r="F17" s="58" t="s">
        <v>73</v>
      </c>
      <c r="G17" s="56">
        <v>17847.97</v>
      </c>
      <c r="H17" s="5"/>
      <c r="I17" s="5"/>
      <c r="J17" s="57">
        <v>53795.69</v>
      </c>
      <c r="K17" s="57">
        <f t="shared" si="2"/>
        <v>301.4106926445977</v>
      </c>
      <c r="L17" s="57" t="e">
        <f t="shared" si="4"/>
        <v>#DIV/0!</v>
      </c>
    </row>
    <row r="18" spans="2:12" ht="25.5">
      <c r="B18" s="8"/>
      <c r="C18" s="8"/>
      <c r="D18" s="9"/>
      <c r="E18" s="8">
        <v>6362</v>
      </c>
      <c r="F18" s="58" t="s">
        <v>74</v>
      </c>
      <c r="G18" s="56">
        <v>3981.35</v>
      </c>
      <c r="H18" s="5"/>
      <c r="I18" s="5"/>
      <c r="J18" s="57">
        <v>11000</v>
      </c>
      <c r="K18" s="57">
        <f t="shared" si="2"/>
        <v>276.28819370314091</v>
      </c>
      <c r="L18" s="57" t="e">
        <f t="shared" si="4"/>
        <v>#DIV/0!</v>
      </c>
    </row>
    <row r="19" spans="2:12">
      <c r="B19" s="8"/>
      <c r="C19" s="8"/>
      <c r="D19" s="9">
        <v>638</v>
      </c>
      <c r="E19" s="8"/>
      <c r="F19" s="58" t="s">
        <v>151</v>
      </c>
      <c r="G19" s="56">
        <f>G20+G21</f>
        <v>28538.3</v>
      </c>
      <c r="H19" s="56">
        <v>27300</v>
      </c>
      <c r="I19" s="56">
        <v>86500</v>
      </c>
      <c r="J19" s="56">
        <f t="shared" ref="J19" si="7">J20+J21</f>
        <v>68213.63</v>
      </c>
      <c r="K19" s="57">
        <f t="shared" si="2"/>
        <v>239.02485431858241</v>
      </c>
      <c r="L19" s="57">
        <f t="shared" si="4"/>
        <v>78.859687861271681</v>
      </c>
    </row>
    <row r="20" spans="2:12">
      <c r="B20" s="8"/>
      <c r="C20" s="8"/>
      <c r="D20" s="9"/>
      <c r="E20" s="8">
        <v>6381</v>
      </c>
      <c r="F20" s="58" t="s">
        <v>94</v>
      </c>
      <c r="G20" s="56">
        <v>28538.3</v>
      </c>
      <c r="H20" s="5"/>
      <c r="I20" s="5"/>
      <c r="J20" s="57">
        <v>55735.85</v>
      </c>
      <c r="K20" s="57">
        <f t="shared" si="2"/>
        <v>195.30192758503483</v>
      </c>
      <c r="L20" s="57" t="e">
        <f t="shared" si="4"/>
        <v>#DIV/0!</v>
      </c>
    </row>
    <row r="21" spans="2:12">
      <c r="B21" s="8"/>
      <c r="C21" s="8"/>
      <c r="D21" s="9"/>
      <c r="E21" s="8">
        <v>6382</v>
      </c>
      <c r="F21" s="58" t="s">
        <v>95</v>
      </c>
      <c r="G21" s="56">
        <v>0</v>
      </c>
      <c r="H21" s="5"/>
      <c r="I21" s="5"/>
      <c r="J21" s="57">
        <v>12477.78</v>
      </c>
      <c r="K21" s="57" t="e">
        <f t="shared" si="2"/>
        <v>#DIV/0!</v>
      </c>
      <c r="L21" s="57" t="e">
        <f t="shared" si="4"/>
        <v>#DIV/0!</v>
      </c>
    </row>
    <row r="22" spans="2:12">
      <c r="B22" s="8"/>
      <c r="C22" s="8">
        <v>64</v>
      </c>
      <c r="D22" s="9"/>
      <c r="E22" s="8"/>
      <c r="F22" s="58" t="s">
        <v>75</v>
      </c>
      <c r="G22" s="56">
        <f>G23+G27</f>
        <v>638.1400000000001</v>
      </c>
      <c r="H22" s="56">
        <f t="shared" ref="H22:J22" si="8">H23+H27</f>
        <v>670</v>
      </c>
      <c r="I22" s="56">
        <f t="shared" si="8"/>
        <v>1900</v>
      </c>
      <c r="J22" s="56">
        <f t="shared" si="8"/>
        <v>1223.06</v>
      </c>
      <c r="K22" s="57">
        <f t="shared" si="2"/>
        <v>191.66013727395239</v>
      </c>
      <c r="L22" s="57">
        <f t="shared" si="4"/>
        <v>64.37157894736842</v>
      </c>
    </row>
    <row r="23" spans="2:12">
      <c r="B23" s="8"/>
      <c r="C23" s="8"/>
      <c r="D23" s="9">
        <v>641</v>
      </c>
      <c r="E23" s="8"/>
      <c r="F23" s="58" t="s">
        <v>76</v>
      </c>
      <c r="G23" s="56">
        <f>SUM(G24,G25,G26)</f>
        <v>87.56</v>
      </c>
      <c r="H23" s="56">
        <v>10</v>
      </c>
      <c r="I23" s="56">
        <v>1000</v>
      </c>
      <c r="J23" s="56">
        <f t="shared" ref="J23" si="9">SUM(J24,J25,J26)</f>
        <v>585.34</v>
      </c>
      <c r="K23" s="57">
        <f t="shared" si="2"/>
        <v>668.50159890360896</v>
      </c>
      <c r="L23" s="57">
        <f t="shared" si="4"/>
        <v>58.534000000000006</v>
      </c>
    </row>
    <row r="24" spans="2:12">
      <c r="B24" s="8"/>
      <c r="C24" s="8"/>
      <c r="D24" s="9"/>
      <c r="E24" s="8">
        <v>6413</v>
      </c>
      <c r="F24" s="58" t="s">
        <v>77</v>
      </c>
      <c r="G24" s="56">
        <v>3.84</v>
      </c>
      <c r="H24" s="5"/>
      <c r="I24" s="5"/>
      <c r="J24" s="57">
        <v>101.98</v>
      </c>
      <c r="K24" s="57">
        <f t="shared" si="2"/>
        <v>2655.729166666667</v>
      </c>
      <c r="L24" s="57" t="e">
        <f t="shared" si="4"/>
        <v>#DIV/0!</v>
      </c>
    </row>
    <row r="25" spans="2:12">
      <c r="B25" s="8"/>
      <c r="C25" s="8"/>
      <c r="D25" s="9"/>
      <c r="E25" s="8">
        <v>6414</v>
      </c>
      <c r="F25" s="58" t="s">
        <v>78</v>
      </c>
      <c r="G25" s="56">
        <v>0.74</v>
      </c>
      <c r="H25" s="5"/>
      <c r="I25" s="5"/>
      <c r="J25" s="57">
        <v>483.36</v>
      </c>
      <c r="K25" s="57">
        <f t="shared" si="2"/>
        <v>65318.91891891892</v>
      </c>
      <c r="L25" s="57" t="e">
        <f t="shared" si="4"/>
        <v>#DIV/0!</v>
      </c>
    </row>
    <row r="26" spans="2:12" ht="25.5">
      <c r="B26" s="8"/>
      <c r="C26" s="8"/>
      <c r="D26" s="9"/>
      <c r="E26" s="8">
        <v>6415</v>
      </c>
      <c r="F26" s="58" t="s">
        <v>79</v>
      </c>
      <c r="G26" s="56">
        <v>82.98</v>
      </c>
      <c r="H26" s="5"/>
      <c r="I26" s="5"/>
      <c r="J26" s="57">
        <v>0</v>
      </c>
      <c r="K26" s="57">
        <f t="shared" si="2"/>
        <v>0</v>
      </c>
      <c r="L26" s="57" t="e">
        <f t="shared" si="4"/>
        <v>#DIV/0!</v>
      </c>
    </row>
    <row r="27" spans="2:12">
      <c r="B27" s="8"/>
      <c r="C27" s="8"/>
      <c r="D27" s="9">
        <v>642</v>
      </c>
      <c r="E27" s="8"/>
      <c r="F27" s="58" t="s">
        <v>80</v>
      </c>
      <c r="G27" s="56">
        <f>SUM(G28)</f>
        <v>550.58000000000004</v>
      </c>
      <c r="H27" s="56">
        <v>660</v>
      </c>
      <c r="I27" s="56">
        <v>900</v>
      </c>
      <c r="J27" s="56">
        <f t="shared" ref="J27" si="10">SUM(J28)</f>
        <v>637.72</v>
      </c>
      <c r="K27" s="57">
        <f t="shared" si="2"/>
        <v>115.82694612953613</v>
      </c>
      <c r="L27" s="57">
        <f t="shared" si="4"/>
        <v>70.857777777777784</v>
      </c>
    </row>
    <row r="28" spans="2:12">
      <c r="B28" s="8"/>
      <c r="C28" s="8"/>
      <c r="D28" s="9"/>
      <c r="E28" s="8">
        <v>6423</v>
      </c>
      <c r="F28" s="58" t="s">
        <v>81</v>
      </c>
      <c r="G28" s="56">
        <v>550.58000000000004</v>
      </c>
      <c r="H28" s="5"/>
      <c r="I28" s="5"/>
      <c r="J28" s="57">
        <v>637.72</v>
      </c>
      <c r="K28" s="57">
        <f t="shared" si="2"/>
        <v>115.82694612953613</v>
      </c>
      <c r="L28" s="57" t="e">
        <f t="shared" si="4"/>
        <v>#DIV/0!</v>
      </c>
    </row>
    <row r="29" spans="2:12" ht="25.5">
      <c r="B29" s="8"/>
      <c r="C29" s="8">
        <v>65</v>
      </c>
      <c r="D29" s="9"/>
      <c r="E29" s="8"/>
      <c r="F29" s="58" t="s">
        <v>82</v>
      </c>
      <c r="G29" s="56">
        <f>G30</f>
        <v>47489.64</v>
      </c>
      <c r="H29" s="56">
        <f t="shared" ref="H29:J29" si="11">H30</f>
        <v>45100</v>
      </c>
      <c r="I29" s="56">
        <f t="shared" si="11"/>
        <v>90000</v>
      </c>
      <c r="J29" s="56">
        <f t="shared" si="11"/>
        <v>71627.63</v>
      </c>
      <c r="K29" s="57">
        <f t="shared" si="2"/>
        <v>150.82790688663889</v>
      </c>
      <c r="L29" s="57">
        <f t="shared" si="4"/>
        <v>79.586255555555567</v>
      </c>
    </row>
    <row r="30" spans="2:12">
      <c r="B30" s="8"/>
      <c r="C30" s="8"/>
      <c r="D30" s="9">
        <v>652</v>
      </c>
      <c r="E30" s="8"/>
      <c r="F30" s="58" t="s">
        <v>83</v>
      </c>
      <c r="G30" s="56">
        <f>SUM(G31)</f>
        <v>47489.64</v>
      </c>
      <c r="H30" s="56">
        <v>45100</v>
      </c>
      <c r="I30" s="56">
        <v>90000</v>
      </c>
      <c r="J30" s="56">
        <f t="shared" ref="J30" si="12">SUM(J31)</f>
        <v>71627.63</v>
      </c>
      <c r="K30" s="57">
        <f t="shared" si="2"/>
        <v>150.82790688663889</v>
      </c>
      <c r="L30" s="57">
        <f t="shared" si="4"/>
        <v>79.586255555555567</v>
      </c>
    </row>
    <row r="31" spans="2:12">
      <c r="B31" s="8"/>
      <c r="C31" s="8"/>
      <c r="D31" s="9"/>
      <c r="E31" s="8">
        <v>6526</v>
      </c>
      <c r="F31" s="58" t="s">
        <v>84</v>
      </c>
      <c r="G31" s="56">
        <v>47489.64</v>
      </c>
      <c r="H31" s="5"/>
      <c r="I31" s="5"/>
      <c r="J31" s="57">
        <v>71627.63</v>
      </c>
      <c r="K31" s="57">
        <f t="shared" si="2"/>
        <v>150.82790688663889</v>
      </c>
      <c r="L31" s="57" t="e">
        <f t="shared" si="4"/>
        <v>#DIV/0!</v>
      </c>
    </row>
    <row r="32" spans="2:12" ht="25.5">
      <c r="B32" s="8"/>
      <c r="C32" s="8">
        <v>66</v>
      </c>
      <c r="D32" s="9"/>
      <c r="E32" s="9"/>
      <c r="F32" s="12" t="s">
        <v>23</v>
      </c>
      <c r="G32" s="56">
        <f>G33+G35</f>
        <v>768308.46000000008</v>
      </c>
      <c r="H32" s="56">
        <f t="shared" ref="H32:J32" si="13">H33+H35</f>
        <v>804000</v>
      </c>
      <c r="I32" s="56">
        <f t="shared" si="13"/>
        <v>703000</v>
      </c>
      <c r="J32" s="56">
        <f t="shared" si="13"/>
        <v>665848.43999999994</v>
      </c>
      <c r="K32" s="57">
        <f t="shared" si="2"/>
        <v>86.664207758430763</v>
      </c>
      <c r="L32" s="57">
        <f t="shared" si="4"/>
        <v>94.715283072546214</v>
      </c>
    </row>
    <row r="33" spans="2:12" ht="25.5">
      <c r="B33" s="8"/>
      <c r="C33" s="28"/>
      <c r="D33" s="9">
        <v>661</v>
      </c>
      <c r="E33" s="9"/>
      <c r="F33" s="12" t="s">
        <v>24</v>
      </c>
      <c r="G33" s="56">
        <f>SUM(G34)</f>
        <v>763822.43</v>
      </c>
      <c r="H33" s="56">
        <v>800000</v>
      </c>
      <c r="I33" s="56">
        <v>700000</v>
      </c>
      <c r="J33" s="56">
        <f t="shared" ref="J33" si="14">SUM(J34)</f>
        <v>664016.43999999994</v>
      </c>
      <c r="K33" s="57">
        <f t="shared" si="2"/>
        <v>86.933351773919483</v>
      </c>
      <c r="L33" s="57">
        <f t="shared" si="4"/>
        <v>94.859491428571417</v>
      </c>
    </row>
    <row r="34" spans="2:12">
      <c r="B34" s="8"/>
      <c r="C34" s="28"/>
      <c r="D34" s="9"/>
      <c r="E34" s="9">
        <v>6615</v>
      </c>
      <c r="F34" s="12" t="s">
        <v>85</v>
      </c>
      <c r="G34" s="56">
        <v>763822.43</v>
      </c>
      <c r="H34" s="56"/>
      <c r="I34" s="56"/>
      <c r="J34" s="57">
        <v>664016.43999999994</v>
      </c>
      <c r="K34" s="57">
        <f t="shared" si="2"/>
        <v>86.933351773919483</v>
      </c>
      <c r="L34" s="57" t="e">
        <f t="shared" si="4"/>
        <v>#DIV/0!</v>
      </c>
    </row>
    <row r="35" spans="2:12" ht="38.25">
      <c r="B35" s="8"/>
      <c r="C35" s="28"/>
      <c r="D35" s="9">
        <v>663</v>
      </c>
      <c r="E35" s="9"/>
      <c r="F35" s="12" t="s">
        <v>86</v>
      </c>
      <c r="G35" s="56">
        <f>SUM(G36)</f>
        <v>4486.03</v>
      </c>
      <c r="H35" s="56">
        <v>4000</v>
      </c>
      <c r="I35" s="56">
        <v>3000</v>
      </c>
      <c r="J35" s="56">
        <f t="shared" ref="J35" si="15">SUM(J36)</f>
        <v>1832</v>
      </c>
      <c r="K35" s="57">
        <f t="shared" si="2"/>
        <v>40.837890072068177</v>
      </c>
      <c r="L35" s="57">
        <f t="shared" si="4"/>
        <v>61.06666666666667</v>
      </c>
    </row>
    <row r="36" spans="2:12">
      <c r="B36" s="8"/>
      <c r="C36" s="8"/>
      <c r="D36" s="9"/>
      <c r="E36" s="9">
        <v>6631</v>
      </c>
      <c r="F36" s="12" t="s">
        <v>87</v>
      </c>
      <c r="G36" s="56">
        <v>4486.03</v>
      </c>
      <c r="H36" s="5"/>
      <c r="I36" s="5"/>
      <c r="J36" s="57">
        <v>1832</v>
      </c>
      <c r="K36" s="57">
        <f t="shared" si="2"/>
        <v>40.837890072068177</v>
      </c>
      <c r="L36" s="57" t="e">
        <f t="shared" si="4"/>
        <v>#DIV/0!</v>
      </c>
    </row>
    <row r="37" spans="2:12">
      <c r="B37" s="8"/>
      <c r="C37" s="8">
        <v>67</v>
      </c>
      <c r="D37" s="9"/>
      <c r="E37" s="9"/>
      <c r="F37" s="12"/>
      <c r="G37" s="56">
        <f>G38+G41</f>
        <v>4414819.43</v>
      </c>
      <c r="H37" s="56">
        <f t="shared" ref="H37:J37" si="16">H38+H41</f>
        <v>5262283</v>
      </c>
      <c r="I37" s="56">
        <f t="shared" si="16"/>
        <v>5753927</v>
      </c>
      <c r="J37" s="56">
        <f t="shared" si="16"/>
        <v>5042139.1399999997</v>
      </c>
      <c r="K37" s="57">
        <f t="shared" si="2"/>
        <v>114.20940810709443</v>
      </c>
      <c r="L37" s="57">
        <f t="shared" si="4"/>
        <v>87.629529189369265</v>
      </c>
    </row>
    <row r="38" spans="2:12" ht="25.5">
      <c r="B38" s="8"/>
      <c r="C38" s="8"/>
      <c r="D38" s="9">
        <v>671</v>
      </c>
      <c r="E38" s="9"/>
      <c r="F38" s="12" t="s">
        <v>88</v>
      </c>
      <c r="G38" s="56">
        <f>SUM(G39,G40)</f>
        <v>268070.54000000004</v>
      </c>
      <c r="H38" s="56">
        <v>264091</v>
      </c>
      <c r="I38" s="56">
        <v>315725.83</v>
      </c>
      <c r="J38" s="56">
        <f t="shared" ref="J38" si="17">SUM(J39,J40)</f>
        <v>314315.3</v>
      </c>
      <c r="K38" s="57">
        <f t="shared" si="2"/>
        <v>117.25096685372438</v>
      </c>
      <c r="L38" s="57">
        <f t="shared" si="4"/>
        <v>99.553242127829705</v>
      </c>
    </row>
    <row r="39" spans="2:12" ht="25.5">
      <c r="B39" s="8"/>
      <c r="C39" s="8"/>
      <c r="D39" s="9"/>
      <c r="E39" s="9">
        <v>6711</v>
      </c>
      <c r="F39" s="12" t="s">
        <v>89</v>
      </c>
      <c r="G39" s="56">
        <v>182163.88</v>
      </c>
      <c r="H39" s="5"/>
      <c r="I39" s="56"/>
      <c r="J39" s="57">
        <v>260167.73</v>
      </c>
      <c r="K39" s="57">
        <f t="shared" si="2"/>
        <v>142.82070078876231</v>
      </c>
      <c r="L39" s="57" t="e">
        <f t="shared" si="4"/>
        <v>#DIV/0!</v>
      </c>
    </row>
    <row r="40" spans="2:12" ht="25.5">
      <c r="B40" s="8"/>
      <c r="C40" s="8"/>
      <c r="D40" s="9"/>
      <c r="E40" s="9">
        <v>6712</v>
      </c>
      <c r="F40" s="12" t="s">
        <v>90</v>
      </c>
      <c r="G40" s="56">
        <v>85906.66</v>
      </c>
      <c r="H40" s="5"/>
      <c r="I40" s="56"/>
      <c r="J40" s="62">
        <v>54147.57</v>
      </c>
      <c r="K40" s="57">
        <f t="shared" si="2"/>
        <v>63.0307009957086</v>
      </c>
      <c r="L40" s="57" t="e">
        <f t="shared" si="4"/>
        <v>#DIV/0!</v>
      </c>
    </row>
    <row r="41" spans="2:12">
      <c r="B41" s="8"/>
      <c r="C41" s="8"/>
      <c r="D41" s="9">
        <v>673</v>
      </c>
      <c r="E41" s="9"/>
      <c r="F41" s="12" t="s">
        <v>91</v>
      </c>
      <c r="G41" s="56">
        <v>4146748.89</v>
      </c>
      <c r="H41" s="56">
        <v>4998192</v>
      </c>
      <c r="I41" s="56">
        <v>5438201.1699999999</v>
      </c>
      <c r="J41" s="62">
        <v>4727823.84</v>
      </c>
      <c r="K41" s="57">
        <f t="shared" si="2"/>
        <v>114.01278363879901</v>
      </c>
      <c r="L41" s="57">
        <f t="shared" si="4"/>
        <v>86.93727378238934</v>
      </c>
    </row>
    <row r="42" spans="2:12">
      <c r="B42" s="8"/>
      <c r="C42" s="8">
        <v>68</v>
      </c>
      <c r="D42" s="9"/>
      <c r="E42" s="9"/>
      <c r="F42" s="12" t="s">
        <v>92</v>
      </c>
      <c r="G42" s="56">
        <f>SUM(G43)</f>
        <v>10576.07</v>
      </c>
      <c r="H42" s="56">
        <f t="shared" ref="H42:J42" si="18">SUM(H43)</f>
        <v>10000</v>
      </c>
      <c r="I42" s="56">
        <f t="shared" si="18"/>
        <v>16100</v>
      </c>
      <c r="J42" s="56">
        <f t="shared" si="18"/>
        <v>14457.88</v>
      </c>
      <c r="K42" s="57">
        <f t="shared" si="2"/>
        <v>136.70370941190819</v>
      </c>
      <c r="L42" s="57">
        <f t="shared" si="4"/>
        <v>89.800496894409932</v>
      </c>
    </row>
    <row r="43" spans="2:12">
      <c r="B43" s="8"/>
      <c r="C43" s="8"/>
      <c r="D43" s="9">
        <v>683</v>
      </c>
      <c r="E43" s="9"/>
      <c r="F43" s="12" t="s">
        <v>93</v>
      </c>
      <c r="G43" s="56">
        <v>10576.07</v>
      </c>
      <c r="H43" s="56">
        <v>10000</v>
      </c>
      <c r="I43" s="56">
        <v>16100</v>
      </c>
      <c r="J43" s="57">
        <v>14457.88</v>
      </c>
      <c r="K43" s="57">
        <f t="shared" si="2"/>
        <v>136.70370941190819</v>
      </c>
      <c r="L43" s="57">
        <f t="shared" si="4"/>
        <v>89.800496894409932</v>
      </c>
    </row>
    <row r="44" spans="2:12" s="41" customFormat="1">
      <c r="B44" s="28">
        <v>7</v>
      </c>
      <c r="C44" s="28"/>
      <c r="D44" s="39"/>
      <c r="E44" s="39"/>
      <c r="F44" s="7" t="s">
        <v>3</v>
      </c>
      <c r="G44" s="59">
        <f>G45</f>
        <v>0</v>
      </c>
      <c r="H44" s="59">
        <f t="shared" ref="H44:J44" si="19">H45</f>
        <v>0</v>
      </c>
      <c r="I44" s="59">
        <f t="shared" si="19"/>
        <v>2000</v>
      </c>
      <c r="J44" s="59">
        <f t="shared" si="19"/>
        <v>0</v>
      </c>
      <c r="K44" s="57" t="e">
        <f t="shared" si="2"/>
        <v>#DIV/0!</v>
      </c>
      <c r="L44" s="57">
        <f t="shared" si="4"/>
        <v>0</v>
      </c>
    </row>
    <row r="45" spans="2:12">
      <c r="B45" s="8"/>
      <c r="C45" s="8">
        <v>72</v>
      </c>
      <c r="D45" s="9"/>
      <c r="E45" s="9"/>
      <c r="F45" s="34" t="s">
        <v>26</v>
      </c>
      <c r="G45" s="56">
        <f>G46</f>
        <v>0</v>
      </c>
      <c r="H45" s="56">
        <f t="shared" ref="H45:J45" si="20">H46</f>
        <v>0</v>
      </c>
      <c r="I45" s="56">
        <f t="shared" si="20"/>
        <v>2000</v>
      </c>
      <c r="J45" s="56">
        <f t="shared" si="20"/>
        <v>0</v>
      </c>
      <c r="K45" s="57" t="e">
        <f>J45/G45*100</f>
        <v>#DIV/0!</v>
      </c>
      <c r="L45" s="57">
        <f t="shared" si="4"/>
        <v>0</v>
      </c>
    </row>
    <row r="46" spans="2:12">
      <c r="B46" s="8"/>
      <c r="C46" s="8"/>
      <c r="D46" s="8">
        <v>723</v>
      </c>
      <c r="E46" s="8"/>
      <c r="F46" s="58" t="s">
        <v>152</v>
      </c>
      <c r="G46" s="56">
        <f>SUM(G47)</f>
        <v>0</v>
      </c>
      <c r="H46" s="56">
        <f t="shared" ref="H46:J46" si="21">SUM(H47)</f>
        <v>0</v>
      </c>
      <c r="I46" s="56">
        <v>2000</v>
      </c>
      <c r="J46" s="56">
        <f t="shared" si="21"/>
        <v>0</v>
      </c>
      <c r="K46" s="57" t="e">
        <f t="shared" si="2"/>
        <v>#DIV/0!</v>
      </c>
      <c r="L46" s="57">
        <f t="shared" si="4"/>
        <v>0</v>
      </c>
    </row>
    <row r="47" spans="2:12">
      <c r="B47" s="8"/>
      <c r="C47" s="8"/>
      <c r="D47" s="8"/>
      <c r="E47" s="8"/>
      <c r="F47" s="34"/>
      <c r="G47" s="56">
        <v>0</v>
      </c>
      <c r="H47" s="5"/>
      <c r="I47" s="5"/>
      <c r="J47" s="57">
        <v>0</v>
      </c>
      <c r="K47" s="57" t="e">
        <f t="shared" si="2"/>
        <v>#DIV/0!</v>
      </c>
      <c r="L47" s="57" t="e">
        <f t="shared" si="4"/>
        <v>#DIV/0!</v>
      </c>
    </row>
    <row r="48" spans="2:12">
      <c r="B48" s="8"/>
      <c r="C48" s="8"/>
      <c r="D48" s="8"/>
      <c r="E48" s="8" t="s">
        <v>16</v>
      </c>
      <c r="F48" s="34"/>
      <c r="G48" s="5"/>
      <c r="H48" s="5"/>
      <c r="I48" s="5"/>
      <c r="J48" s="33"/>
      <c r="K48" s="57" t="e">
        <f t="shared" si="2"/>
        <v>#DIV/0!</v>
      </c>
      <c r="L48" s="57" t="e">
        <f t="shared" si="4"/>
        <v>#DIV/0!</v>
      </c>
    </row>
    <row r="49" spans="2:12" ht="15.75" customHeight="1">
      <c r="L49" s="33"/>
    </row>
    <row r="50" spans="2:12" ht="15.75" customHeight="1">
      <c r="B50" s="20"/>
      <c r="C50" s="20"/>
      <c r="D50" s="20"/>
      <c r="E50" s="20"/>
      <c r="F50" s="20"/>
      <c r="G50" s="20"/>
      <c r="H50" s="20"/>
      <c r="I50" s="20"/>
      <c r="J50" s="3"/>
      <c r="K50" s="3"/>
      <c r="L50" s="3"/>
    </row>
    <row r="51" spans="2:12" ht="25.5">
      <c r="B51" s="117" t="s">
        <v>7</v>
      </c>
      <c r="C51" s="118"/>
      <c r="D51" s="118"/>
      <c r="E51" s="118"/>
      <c r="F51" s="119"/>
      <c r="G51" s="47" t="s">
        <v>70</v>
      </c>
      <c r="H51" s="47" t="s">
        <v>220</v>
      </c>
      <c r="I51" s="47" t="s">
        <v>221</v>
      </c>
      <c r="J51" s="47" t="s">
        <v>69</v>
      </c>
      <c r="K51" s="47" t="s">
        <v>17</v>
      </c>
      <c r="L51" s="47" t="s">
        <v>51</v>
      </c>
    </row>
    <row r="52" spans="2:12" ht="12.75" customHeight="1">
      <c r="B52" s="117">
        <v>1</v>
      </c>
      <c r="C52" s="118"/>
      <c r="D52" s="118"/>
      <c r="E52" s="118"/>
      <c r="F52" s="119"/>
      <c r="G52" s="47">
        <v>2</v>
      </c>
      <c r="H52" s="47">
        <v>3</v>
      </c>
      <c r="I52" s="47">
        <v>4</v>
      </c>
      <c r="J52" s="47">
        <v>5</v>
      </c>
      <c r="K52" s="47" t="s">
        <v>19</v>
      </c>
      <c r="L52" s="47" t="s">
        <v>20</v>
      </c>
    </row>
    <row r="53" spans="2:12">
      <c r="B53" s="7"/>
      <c r="C53" s="7"/>
      <c r="D53" s="7"/>
      <c r="E53" s="7"/>
      <c r="F53" s="7" t="s">
        <v>8</v>
      </c>
      <c r="G53" s="56">
        <f>G54+G100</f>
        <v>5624196.2199999988</v>
      </c>
      <c r="H53" s="56">
        <f t="shared" ref="H53:J53" si="22">H54+H100</f>
        <v>6085450</v>
      </c>
      <c r="I53" s="56">
        <f t="shared" si="22"/>
        <v>6459550</v>
      </c>
      <c r="J53" s="56">
        <f t="shared" si="22"/>
        <v>6191881.9799999995</v>
      </c>
      <c r="K53" s="57">
        <f>J53/G53*100</f>
        <v>110.09363361081313</v>
      </c>
      <c r="L53" s="57">
        <f>J53/I53*100</f>
        <v>95.856243546377058</v>
      </c>
    </row>
    <row r="54" spans="2:12">
      <c r="B54" s="7">
        <v>3</v>
      </c>
      <c r="C54" s="7"/>
      <c r="D54" s="7"/>
      <c r="E54" s="7"/>
      <c r="F54" s="7" t="s">
        <v>4</v>
      </c>
      <c r="G54" s="56">
        <f>G55+G64+G95</f>
        <v>5481807.0999999987</v>
      </c>
      <c r="H54" s="56">
        <f t="shared" ref="H54:J54" si="23">H55+H64+H95</f>
        <v>5969000</v>
      </c>
      <c r="I54" s="56">
        <f t="shared" si="23"/>
        <v>6221100</v>
      </c>
      <c r="J54" s="56">
        <f t="shared" si="23"/>
        <v>5958195.7899999991</v>
      </c>
      <c r="K54" s="57">
        <f t="shared" ref="K54:K116" si="24">J54/G54*100</f>
        <v>108.69035851334499</v>
      </c>
      <c r="L54" s="57">
        <f t="shared" ref="L54:L116" si="25">J54/I54*100</f>
        <v>95.773991577052271</v>
      </c>
    </row>
    <row r="55" spans="2:12">
      <c r="B55" s="7"/>
      <c r="C55" s="12">
        <v>31</v>
      </c>
      <c r="D55" s="12"/>
      <c r="E55" s="12"/>
      <c r="F55" s="12" t="s">
        <v>5</v>
      </c>
      <c r="G55" s="56">
        <f>G56+G60+G61</f>
        <v>4211464.9399999995</v>
      </c>
      <c r="H55" s="56">
        <f t="shared" ref="H55:J55" si="26">H56+H60+H61</f>
        <v>4430000</v>
      </c>
      <c r="I55" s="56">
        <f t="shared" si="26"/>
        <v>4916550</v>
      </c>
      <c r="J55" s="56">
        <f t="shared" si="26"/>
        <v>4779747.5999999996</v>
      </c>
      <c r="K55" s="57">
        <f t="shared" si="24"/>
        <v>113.49370511440135</v>
      </c>
      <c r="L55" s="57">
        <f t="shared" si="25"/>
        <v>97.217512279952402</v>
      </c>
    </row>
    <row r="56" spans="2:12">
      <c r="B56" s="8"/>
      <c r="C56" s="8"/>
      <c r="D56" s="8">
        <v>311</v>
      </c>
      <c r="E56" s="8"/>
      <c r="F56" s="8" t="s">
        <v>27</v>
      </c>
      <c r="G56" s="56">
        <f>SUM(G57,G58,G59)</f>
        <v>3536706.4</v>
      </c>
      <c r="H56" s="56">
        <v>3700000</v>
      </c>
      <c r="I56" s="56">
        <v>4070000</v>
      </c>
      <c r="J56" s="56">
        <f t="shared" ref="J56" si="27">SUM(J57,J58,J59)</f>
        <v>4008670.3</v>
      </c>
      <c r="K56" s="57">
        <f t="shared" si="24"/>
        <v>113.34472943527345</v>
      </c>
      <c r="L56" s="57">
        <f t="shared" si="25"/>
        <v>98.493127764127763</v>
      </c>
    </row>
    <row r="57" spans="2:12">
      <c r="B57" s="8"/>
      <c r="C57" s="8"/>
      <c r="D57" s="8"/>
      <c r="E57" s="8">
        <v>3111</v>
      </c>
      <c r="F57" s="8" t="s">
        <v>28</v>
      </c>
      <c r="G57" s="56">
        <v>3312225.31</v>
      </c>
      <c r="H57" s="56"/>
      <c r="I57" s="56"/>
      <c r="J57" s="57">
        <v>3806934.71</v>
      </c>
      <c r="K57" s="57">
        <f t="shared" si="24"/>
        <v>114.93586195680632</v>
      </c>
      <c r="L57" s="57" t="e">
        <f t="shared" si="25"/>
        <v>#DIV/0!</v>
      </c>
    </row>
    <row r="58" spans="2:12">
      <c r="B58" s="8"/>
      <c r="C58" s="8"/>
      <c r="D58" s="8"/>
      <c r="E58" s="8">
        <v>3113</v>
      </c>
      <c r="F58" s="13" t="s">
        <v>96</v>
      </c>
      <c r="G58" s="56">
        <v>162020.81</v>
      </c>
      <c r="H58" s="56"/>
      <c r="I58" s="56"/>
      <c r="J58" s="57">
        <v>171684.02</v>
      </c>
      <c r="K58" s="57">
        <f t="shared" si="24"/>
        <v>105.96417830524362</v>
      </c>
      <c r="L58" s="57" t="e">
        <f t="shared" si="25"/>
        <v>#DIV/0!</v>
      </c>
    </row>
    <row r="59" spans="2:12">
      <c r="B59" s="8"/>
      <c r="C59" s="8"/>
      <c r="D59" s="8"/>
      <c r="E59" s="8">
        <v>3114</v>
      </c>
      <c r="F59" s="13" t="s">
        <v>97</v>
      </c>
      <c r="G59" s="56">
        <v>62460.28</v>
      </c>
      <c r="H59" s="56"/>
      <c r="I59" s="56"/>
      <c r="J59" s="57">
        <v>30051.57</v>
      </c>
      <c r="K59" s="57">
        <f t="shared" si="24"/>
        <v>48.113088830213378</v>
      </c>
      <c r="L59" s="57" t="e">
        <f t="shared" si="25"/>
        <v>#DIV/0!</v>
      </c>
    </row>
    <row r="60" spans="2:12">
      <c r="B60" s="8"/>
      <c r="C60" s="8"/>
      <c r="D60" s="8">
        <v>312</v>
      </c>
      <c r="E60" s="8"/>
      <c r="F60" s="13" t="s">
        <v>98</v>
      </c>
      <c r="G60" s="56">
        <v>126532.4</v>
      </c>
      <c r="H60" s="56">
        <v>120000</v>
      </c>
      <c r="I60" s="56">
        <v>175000</v>
      </c>
      <c r="J60" s="57">
        <v>157194.99</v>
      </c>
      <c r="K60" s="57">
        <f t="shared" si="24"/>
        <v>124.23299486929831</v>
      </c>
      <c r="L60" s="57">
        <f t="shared" si="25"/>
        <v>89.825708571428564</v>
      </c>
    </row>
    <row r="61" spans="2:12">
      <c r="B61" s="8"/>
      <c r="C61" s="8"/>
      <c r="D61" s="8">
        <v>313</v>
      </c>
      <c r="E61" s="8"/>
      <c r="F61" s="13" t="s">
        <v>99</v>
      </c>
      <c r="G61" s="56">
        <f>SUM(G62,G63)</f>
        <v>548226.14</v>
      </c>
      <c r="H61" s="56">
        <v>610000</v>
      </c>
      <c r="I61" s="56">
        <v>671550</v>
      </c>
      <c r="J61" s="56">
        <f t="shared" ref="J61" si="28">SUM(J62,J63)</f>
        <v>613882.31000000006</v>
      </c>
      <c r="K61" s="57">
        <f t="shared" si="24"/>
        <v>111.97611080712058</v>
      </c>
      <c r="L61" s="57">
        <f t="shared" si="25"/>
        <v>91.412748120020865</v>
      </c>
    </row>
    <row r="62" spans="2:12">
      <c r="B62" s="8"/>
      <c r="C62" s="8"/>
      <c r="D62" s="8"/>
      <c r="E62" s="8">
        <v>3132</v>
      </c>
      <c r="F62" s="13" t="s">
        <v>100</v>
      </c>
      <c r="G62" s="56">
        <v>548187.23</v>
      </c>
      <c r="H62" s="56"/>
      <c r="I62" s="56"/>
      <c r="J62" s="57">
        <v>613882.31000000006</v>
      </c>
      <c r="K62" s="57">
        <f t="shared" si="24"/>
        <v>111.98405880414253</v>
      </c>
      <c r="L62" s="57" t="e">
        <f t="shared" si="25"/>
        <v>#DIV/0!</v>
      </c>
    </row>
    <row r="63" spans="2:12" ht="25.5">
      <c r="B63" s="8"/>
      <c r="C63" s="8"/>
      <c r="D63" s="8"/>
      <c r="E63" s="8">
        <v>3133</v>
      </c>
      <c r="F63" s="58" t="s">
        <v>101</v>
      </c>
      <c r="G63" s="56">
        <v>38.909999999999997</v>
      </c>
      <c r="H63" s="56"/>
      <c r="I63" s="56"/>
      <c r="J63" s="56">
        <v>0</v>
      </c>
      <c r="K63" s="57">
        <f t="shared" si="24"/>
        <v>0</v>
      </c>
      <c r="L63" s="57" t="e">
        <f t="shared" si="25"/>
        <v>#DIV/0!</v>
      </c>
    </row>
    <row r="64" spans="2:12">
      <c r="B64" s="8"/>
      <c r="C64" s="8">
        <v>32</v>
      </c>
      <c r="D64" s="9"/>
      <c r="E64" s="9"/>
      <c r="F64" s="8" t="s">
        <v>13</v>
      </c>
      <c r="G64" s="56">
        <f>G65+G69+G76+G86+G87</f>
        <v>1263650.6399999999</v>
      </c>
      <c r="H64" s="56">
        <f t="shared" ref="H64:J64" si="29">H65+H69+H76+H86+H87</f>
        <v>1530000</v>
      </c>
      <c r="I64" s="56">
        <f t="shared" si="29"/>
        <v>1296050</v>
      </c>
      <c r="J64" s="56">
        <f t="shared" si="29"/>
        <v>1171582.8899999999</v>
      </c>
      <c r="K64" s="57">
        <f t="shared" si="24"/>
        <v>92.714145264073935</v>
      </c>
      <c r="L64" s="57">
        <f t="shared" si="25"/>
        <v>90.396426835384432</v>
      </c>
    </row>
    <row r="65" spans="2:12">
      <c r="B65" s="8"/>
      <c r="C65" s="8"/>
      <c r="D65" s="8">
        <v>321</v>
      </c>
      <c r="E65" s="8"/>
      <c r="F65" s="8" t="s">
        <v>29</v>
      </c>
      <c r="G65" s="56">
        <f>SUM(G66,G67,G68)</f>
        <v>153866.26999999999</v>
      </c>
      <c r="H65" s="56">
        <v>165000</v>
      </c>
      <c r="I65" s="56">
        <v>178000</v>
      </c>
      <c r="J65" s="56">
        <f t="shared" ref="J65" si="30">SUM(J66,J67,J68)</f>
        <v>167087.82999999999</v>
      </c>
      <c r="K65" s="57">
        <f t="shared" si="24"/>
        <v>108.59289043661096</v>
      </c>
      <c r="L65" s="57">
        <f t="shared" si="25"/>
        <v>93.86956741573033</v>
      </c>
    </row>
    <row r="66" spans="2:12">
      <c r="B66" s="8"/>
      <c r="C66" s="28"/>
      <c r="D66" s="8"/>
      <c r="E66" s="8">
        <v>3211</v>
      </c>
      <c r="F66" s="34" t="s">
        <v>30</v>
      </c>
      <c r="G66" s="56">
        <v>65127.96</v>
      </c>
      <c r="H66" s="56"/>
      <c r="I66" s="56"/>
      <c r="J66" s="57">
        <v>55409.25</v>
      </c>
      <c r="K66" s="57">
        <f t="shared" si="24"/>
        <v>85.07751509489934</v>
      </c>
      <c r="L66" s="57" t="e">
        <f t="shared" si="25"/>
        <v>#DIV/0!</v>
      </c>
    </row>
    <row r="67" spans="2:12" ht="25.5">
      <c r="B67" s="8"/>
      <c r="C67" s="28"/>
      <c r="D67" s="8"/>
      <c r="E67" s="8">
        <v>3212</v>
      </c>
      <c r="F67" s="58" t="s">
        <v>102</v>
      </c>
      <c r="G67" s="56">
        <v>82764.259999999995</v>
      </c>
      <c r="H67" s="56"/>
      <c r="I67" s="56"/>
      <c r="J67" s="57">
        <v>99459</v>
      </c>
      <c r="K67" s="57">
        <f t="shared" si="24"/>
        <v>120.17143631804356</v>
      </c>
      <c r="L67" s="57" t="e">
        <f t="shared" si="25"/>
        <v>#DIV/0!</v>
      </c>
    </row>
    <row r="68" spans="2:12">
      <c r="B68" s="8"/>
      <c r="C68" s="28"/>
      <c r="D68" s="9"/>
      <c r="E68" s="8">
        <v>3213</v>
      </c>
      <c r="F68" s="13" t="s">
        <v>103</v>
      </c>
      <c r="G68" s="56">
        <v>5974.05</v>
      </c>
      <c r="H68" s="56"/>
      <c r="I68" s="56"/>
      <c r="J68" s="57">
        <v>12219.58</v>
      </c>
      <c r="K68" s="57">
        <f t="shared" si="24"/>
        <v>204.54432085436176</v>
      </c>
      <c r="L68" s="57" t="e">
        <f t="shared" si="25"/>
        <v>#DIV/0!</v>
      </c>
    </row>
    <row r="69" spans="2:12">
      <c r="B69" s="8"/>
      <c r="C69" s="28"/>
      <c r="D69" s="9">
        <v>322</v>
      </c>
      <c r="E69" s="8"/>
      <c r="F69" s="13" t="s">
        <v>104</v>
      </c>
      <c r="G69" s="56">
        <f>SUM(G70,G71,G72,G73,G74,G75)</f>
        <v>511052</v>
      </c>
      <c r="H69" s="56">
        <v>640000</v>
      </c>
      <c r="I69" s="56">
        <v>480000</v>
      </c>
      <c r="J69" s="56">
        <f t="shared" ref="J69" si="31">SUM(J70,J71,J72,J73,J74,J75)</f>
        <v>435784.20999999996</v>
      </c>
      <c r="K69" s="57">
        <f t="shared" si="24"/>
        <v>85.271989934488062</v>
      </c>
      <c r="L69" s="57">
        <f t="shared" si="25"/>
        <v>90.78837708333333</v>
      </c>
    </row>
    <row r="70" spans="2:12">
      <c r="B70" s="8"/>
      <c r="C70" s="28"/>
      <c r="D70" s="9"/>
      <c r="E70" s="8">
        <v>3221</v>
      </c>
      <c r="F70" s="13" t="s">
        <v>105</v>
      </c>
      <c r="G70" s="56">
        <v>42969.74</v>
      </c>
      <c r="H70" s="56"/>
      <c r="I70" s="56"/>
      <c r="J70" s="57">
        <v>47487.21</v>
      </c>
      <c r="K70" s="57">
        <f t="shared" si="24"/>
        <v>110.51314250446941</v>
      </c>
      <c r="L70" s="57" t="e">
        <f t="shared" si="25"/>
        <v>#DIV/0!</v>
      </c>
    </row>
    <row r="71" spans="2:12">
      <c r="B71" s="8"/>
      <c r="C71" s="28"/>
      <c r="D71" s="9"/>
      <c r="E71" s="8">
        <v>3222</v>
      </c>
      <c r="F71" s="13" t="s">
        <v>106</v>
      </c>
      <c r="G71" s="56">
        <v>128692.07</v>
      </c>
      <c r="H71" s="56"/>
      <c r="I71" s="56"/>
      <c r="J71" s="57">
        <v>124407.84</v>
      </c>
      <c r="K71" s="57">
        <f t="shared" si="24"/>
        <v>96.67094483754903</v>
      </c>
      <c r="L71" s="57" t="e">
        <f t="shared" si="25"/>
        <v>#DIV/0!</v>
      </c>
    </row>
    <row r="72" spans="2:12">
      <c r="B72" s="8"/>
      <c r="C72" s="28"/>
      <c r="D72" s="9"/>
      <c r="E72" s="8">
        <v>3223</v>
      </c>
      <c r="F72" s="13" t="s">
        <v>107</v>
      </c>
      <c r="G72" s="56">
        <v>298739.44</v>
      </c>
      <c r="H72" s="56"/>
      <c r="I72" s="56"/>
      <c r="J72" s="57">
        <v>220154.28</v>
      </c>
      <c r="K72" s="57">
        <f t="shared" si="24"/>
        <v>73.694414102135283</v>
      </c>
      <c r="L72" s="57" t="e">
        <f t="shared" si="25"/>
        <v>#DIV/0!</v>
      </c>
    </row>
    <row r="73" spans="2:12">
      <c r="B73" s="8"/>
      <c r="C73" s="28"/>
      <c r="D73" s="9"/>
      <c r="E73" s="8">
        <v>3224</v>
      </c>
      <c r="F73" s="13" t="s">
        <v>108</v>
      </c>
      <c r="G73" s="56">
        <v>9997.1200000000008</v>
      </c>
      <c r="H73" s="56"/>
      <c r="I73" s="56"/>
      <c r="J73" s="57">
        <v>6830.68</v>
      </c>
      <c r="K73" s="57">
        <f t="shared" si="24"/>
        <v>68.326478025671392</v>
      </c>
      <c r="L73" s="57" t="e">
        <f t="shared" si="25"/>
        <v>#DIV/0!</v>
      </c>
    </row>
    <row r="74" spans="2:12">
      <c r="B74" s="8"/>
      <c r="C74" s="28"/>
      <c r="D74" s="9"/>
      <c r="E74" s="8">
        <v>3225</v>
      </c>
      <c r="F74" s="13" t="s">
        <v>109</v>
      </c>
      <c r="G74" s="56">
        <v>29105.57</v>
      </c>
      <c r="H74" s="56"/>
      <c r="I74" s="56"/>
      <c r="J74" s="57">
        <v>31826.82</v>
      </c>
      <c r="K74" s="57">
        <f t="shared" si="24"/>
        <v>109.34958497634646</v>
      </c>
      <c r="L74" s="57" t="e">
        <f t="shared" si="25"/>
        <v>#DIV/0!</v>
      </c>
    </row>
    <row r="75" spans="2:12">
      <c r="B75" s="8"/>
      <c r="C75" s="28"/>
      <c r="D75" s="9"/>
      <c r="E75" s="8">
        <v>3227</v>
      </c>
      <c r="F75" s="13" t="s">
        <v>110</v>
      </c>
      <c r="G75" s="56">
        <v>1548.06</v>
      </c>
      <c r="H75" s="56"/>
      <c r="I75" s="56"/>
      <c r="J75" s="57">
        <v>5077.38</v>
      </c>
      <c r="K75" s="57">
        <f t="shared" si="24"/>
        <v>327.98341149567847</v>
      </c>
      <c r="L75" s="57" t="e">
        <f t="shared" si="25"/>
        <v>#DIV/0!</v>
      </c>
    </row>
    <row r="76" spans="2:12">
      <c r="B76" s="8"/>
      <c r="C76" s="28"/>
      <c r="D76" s="9">
        <v>323</v>
      </c>
      <c r="E76" s="8"/>
      <c r="F76" s="13" t="s">
        <v>111</v>
      </c>
      <c r="G76" s="56">
        <f>SUM(G77,G78,G79,G80,G81,G82,G83,G84,G85)</f>
        <v>533827.46</v>
      </c>
      <c r="H76" s="56">
        <v>650000</v>
      </c>
      <c r="I76" s="56">
        <v>561050</v>
      </c>
      <c r="J76" s="56">
        <f t="shared" ref="J76" si="32">SUM(J77,J78,J79,J80,J81,J82,J83,J84,J85)</f>
        <v>500044.29</v>
      </c>
      <c r="K76" s="57">
        <f t="shared" si="24"/>
        <v>93.671518883648289</v>
      </c>
      <c r="L76" s="57">
        <f t="shared" si="25"/>
        <v>89.126511006149173</v>
      </c>
    </row>
    <row r="77" spans="2:12">
      <c r="B77" s="8"/>
      <c r="C77" s="28"/>
      <c r="D77" s="9"/>
      <c r="E77" s="8">
        <v>3231</v>
      </c>
      <c r="F77" s="13" t="s">
        <v>112</v>
      </c>
      <c r="G77" s="56">
        <v>51218.87</v>
      </c>
      <c r="H77" s="56"/>
      <c r="I77" s="56"/>
      <c r="J77" s="57">
        <v>51232.800000000003</v>
      </c>
      <c r="K77" s="57">
        <f t="shared" si="24"/>
        <v>100.02719700766534</v>
      </c>
      <c r="L77" s="57" t="e">
        <f t="shared" si="25"/>
        <v>#DIV/0!</v>
      </c>
    </row>
    <row r="78" spans="2:12">
      <c r="B78" s="8"/>
      <c r="C78" s="28"/>
      <c r="D78" s="9"/>
      <c r="E78" s="8">
        <v>3232</v>
      </c>
      <c r="F78" s="13" t="s">
        <v>113</v>
      </c>
      <c r="G78" s="56">
        <v>204097.6</v>
      </c>
      <c r="H78" s="56"/>
      <c r="I78" s="56"/>
      <c r="J78" s="57">
        <v>205583.31</v>
      </c>
      <c r="K78" s="57">
        <f t="shared" si="24"/>
        <v>100.72794094590039</v>
      </c>
      <c r="L78" s="57" t="e">
        <f t="shared" si="25"/>
        <v>#DIV/0!</v>
      </c>
    </row>
    <row r="79" spans="2:12">
      <c r="B79" s="8"/>
      <c r="C79" s="28"/>
      <c r="D79" s="9"/>
      <c r="E79" s="8">
        <v>3233</v>
      </c>
      <c r="F79" s="13" t="s">
        <v>114</v>
      </c>
      <c r="G79" s="56">
        <v>8745.9</v>
      </c>
      <c r="H79" s="56"/>
      <c r="I79" s="56"/>
      <c r="J79" s="57">
        <v>6373.24</v>
      </c>
      <c r="K79" s="57">
        <f t="shared" si="24"/>
        <v>72.871173921494645</v>
      </c>
      <c r="L79" s="57" t="e">
        <f t="shared" si="25"/>
        <v>#DIV/0!</v>
      </c>
    </row>
    <row r="80" spans="2:12">
      <c r="B80" s="8"/>
      <c r="C80" s="28"/>
      <c r="D80" s="9"/>
      <c r="E80" s="8">
        <v>3234</v>
      </c>
      <c r="F80" s="13" t="s">
        <v>115</v>
      </c>
      <c r="G80" s="56">
        <v>44142.81</v>
      </c>
      <c r="H80" s="56"/>
      <c r="I80" s="56"/>
      <c r="J80" s="57">
        <v>43168.480000000003</v>
      </c>
      <c r="K80" s="57">
        <f t="shared" si="24"/>
        <v>97.792777578047264</v>
      </c>
      <c r="L80" s="57" t="e">
        <f t="shared" si="25"/>
        <v>#DIV/0!</v>
      </c>
    </row>
    <row r="81" spans="2:12">
      <c r="B81" s="8"/>
      <c r="C81" s="28"/>
      <c r="D81" s="9"/>
      <c r="E81" s="8">
        <v>3235</v>
      </c>
      <c r="F81" s="13" t="s">
        <v>116</v>
      </c>
      <c r="G81" s="56">
        <v>39890.86</v>
      </c>
      <c r="H81" s="56"/>
      <c r="I81" s="56"/>
      <c r="J81" s="57">
        <v>47747.53</v>
      </c>
      <c r="K81" s="57">
        <f t="shared" si="24"/>
        <v>119.69541393692691</v>
      </c>
      <c r="L81" s="57" t="e">
        <f t="shared" si="25"/>
        <v>#DIV/0!</v>
      </c>
    </row>
    <row r="82" spans="2:12">
      <c r="B82" s="8"/>
      <c r="C82" s="28"/>
      <c r="D82" s="9"/>
      <c r="E82" s="8">
        <v>3236</v>
      </c>
      <c r="F82" s="13" t="s">
        <v>117</v>
      </c>
      <c r="G82" s="56">
        <v>94603.43</v>
      </c>
      <c r="H82" s="56"/>
      <c r="I82" s="56"/>
      <c r="J82" s="57">
        <v>43145.5</v>
      </c>
      <c r="K82" s="57">
        <f t="shared" si="24"/>
        <v>45.606697347020088</v>
      </c>
      <c r="L82" s="57" t="e">
        <f t="shared" si="25"/>
        <v>#DIV/0!</v>
      </c>
    </row>
    <row r="83" spans="2:12">
      <c r="B83" s="8"/>
      <c r="C83" s="28"/>
      <c r="D83" s="9"/>
      <c r="E83" s="8">
        <v>3237</v>
      </c>
      <c r="F83" s="13" t="s">
        <v>118</v>
      </c>
      <c r="G83" s="56">
        <v>24489.48</v>
      </c>
      <c r="H83" s="56"/>
      <c r="I83" s="56"/>
      <c r="J83" s="57">
        <v>37270.61</v>
      </c>
      <c r="K83" s="57">
        <f t="shared" si="24"/>
        <v>152.19028742137442</v>
      </c>
      <c r="L83" s="57" t="e">
        <f t="shared" si="25"/>
        <v>#DIV/0!</v>
      </c>
    </row>
    <row r="84" spans="2:12">
      <c r="B84" s="8"/>
      <c r="C84" s="28"/>
      <c r="D84" s="9"/>
      <c r="E84" s="8">
        <v>3238</v>
      </c>
      <c r="F84" s="13" t="s">
        <v>119</v>
      </c>
      <c r="G84" s="56">
        <v>58683.96</v>
      </c>
      <c r="H84" s="56"/>
      <c r="I84" s="56"/>
      <c r="J84" s="57">
        <v>58706.31</v>
      </c>
      <c r="K84" s="57">
        <f t="shared" si="24"/>
        <v>100.03808536438237</v>
      </c>
      <c r="L84" s="57" t="e">
        <f t="shared" si="25"/>
        <v>#DIV/0!</v>
      </c>
    </row>
    <row r="85" spans="2:12">
      <c r="B85" s="8"/>
      <c r="C85" s="28"/>
      <c r="D85" s="9"/>
      <c r="E85" s="8">
        <v>3239</v>
      </c>
      <c r="F85" s="13" t="s">
        <v>120</v>
      </c>
      <c r="G85" s="56">
        <v>7954.55</v>
      </c>
      <c r="H85" s="56"/>
      <c r="I85" s="56"/>
      <c r="J85" s="57">
        <v>6816.51</v>
      </c>
      <c r="K85" s="57">
        <f t="shared" si="24"/>
        <v>85.69321960387451</v>
      </c>
      <c r="L85" s="57" t="e">
        <f t="shared" si="25"/>
        <v>#DIV/0!</v>
      </c>
    </row>
    <row r="86" spans="2:12">
      <c r="B86" s="8"/>
      <c r="C86" s="28"/>
      <c r="D86" s="9">
        <v>324</v>
      </c>
      <c r="E86" s="8"/>
      <c r="F86" s="13" t="s">
        <v>121</v>
      </c>
      <c r="G86" s="56">
        <v>0</v>
      </c>
      <c r="H86" s="56"/>
      <c r="I86" s="56">
        <v>1000</v>
      </c>
      <c r="J86" s="57">
        <v>563.85</v>
      </c>
      <c r="K86" s="57" t="e">
        <f t="shared" si="24"/>
        <v>#DIV/0!</v>
      </c>
      <c r="L86" s="57">
        <f t="shared" si="25"/>
        <v>56.385000000000005</v>
      </c>
    </row>
    <row r="87" spans="2:12">
      <c r="B87" s="8"/>
      <c r="C87" s="28"/>
      <c r="D87" s="9">
        <v>329</v>
      </c>
      <c r="E87" s="8"/>
      <c r="F87" s="13" t="s">
        <v>122</v>
      </c>
      <c r="G87" s="56">
        <f>SUM(G88,G89,G90,G91,G92,G93,G94)</f>
        <v>64904.91</v>
      </c>
      <c r="H87" s="56">
        <v>75000</v>
      </c>
      <c r="I87" s="56">
        <v>76000</v>
      </c>
      <c r="J87" s="56">
        <f t="shared" ref="J87" si="33">SUM(J88,J89,J90,J91,J92,J93,J94)</f>
        <v>68102.709999999992</v>
      </c>
      <c r="K87" s="57">
        <f t="shared" si="24"/>
        <v>104.92689998337565</v>
      </c>
      <c r="L87" s="57">
        <f t="shared" si="25"/>
        <v>89.608828947368409</v>
      </c>
    </row>
    <row r="88" spans="2:12" ht="25.5">
      <c r="B88" s="8"/>
      <c r="C88" s="28"/>
      <c r="D88" s="9"/>
      <c r="E88" s="61">
        <v>3291</v>
      </c>
      <c r="F88" s="58" t="s">
        <v>123</v>
      </c>
      <c r="G88" s="63">
        <v>8454.98</v>
      </c>
      <c r="H88" s="60"/>
      <c r="I88" s="56"/>
      <c r="J88" s="62">
        <v>9005.66</v>
      </c>
      <c r="K88" s="57">
        <f t="shared" si="24"/>
        <v>106.51308459629709</v>
      </c>
      <c r="L88" s="57" t="e">
        <f t="shared" si="25"/>
        <v>#DIV/0!</v>
      </c>
    </row>
    <row r="89" spans="2:12">
      <c r="B89" s="8"/>
      <c r="C89" s="28"/>
      <c r="D89" s="9"/>
      <c r="E89" s="8">
        <v>3292</v>
      </c>
      <c r="F89" s="13" t="s">
        <v>124</v>
      </c>
      <c r="G89" s="56">
        <v>33398.51</v>
      </c>
      <c r="H89" s="56"/>
      <c r="I89" s="56"/>
      <c r="J89" s="57">
        <v>35739.35</v>
      </c>
      <c r="K89" s="57">
        <f t="shared" si="24"/>
        <v>107.00881566273463</v>
      </c>
      <c r="L89" s="57" t="e">
        <f t="shared" si="25"/>
        <v>#DIV/0!</v>
      </c>
    </row>
    <row r="90" spans="2:12">
      <c r="B90" s="8"/>
      <c r="C90" s="28"/>
      <c r="D90" s="9"/>
      <c r="E90" s="8">
        <v>3293</v>
      </c>
      <c r="F90" s="13" t="s">
        <v>125</v>
      </c>
      <c r="G90" s="56">
        <v>5894.38</v>
      </c>
      <c r="H90" s="56"/>
      <c r="I90" s="56"/>
      <c r="J90" s="57">
        <v>5982.83</v>
      </c>
      <c r="K90" s="57">
        <f t="shared" si="24"/>
        <v>101.50058191022634</v>
      </c>
      <c r="L90" s="57" t="e">
        <f t="shared" si="25"/>
        <v>#DIV/0!</v>
      </c>
    </row>
    <row r="91" spans="2:12">
      <c r="B91" s="8"/>
      <c r="C91" s="28"/>
      <c r="D91" s="9"/>
      <c r="E91" s="8">
        <v>3294</v>
      </c>
      <c r="F91" s="13" t="s">
        <v>126</v>
      </c>
      <c r="G91" s="56">
        <v>2008.76</v>
      </c>
      <c r="H91" s="56"/>
      <c r="I91" s="56"/>
      <c r="J91" s="57">
        <v>2152.06</v>
      </c>
      <c r="K91" s="57">
        <f t="shared" si="24"/>
        <v>107.13375415679324</v>
      </c>
      <c r="L91" s="57" t="e">
        <f t="shared" si="25"/>
        <v>#DIV/0!</v>
      </c>
    </row>
    <row r="92" spans="2:12">
      <c r="B92" s="8"/>
      <c r="C92" s="28"/>
      <c r="D92" s="9"/>
      <c r="E92" s="8">
        <v>3295</v>
      </c>
      <c r="F92" s="13" t="s">
        <v>127</v>
      </c>
      <c r="G92" s="56">
        <v>8244.2199999999993</v>
      </c>
      <c r="H92" s="56"/>
      <c r="I92" s="56"/>
      <c r="J92" s="57">
        <v>8351.6200000000008</v>
      </c>
      <c r="K92" s="57">
        <f t="shared" si="24"/>
        <v>101.30273088297015</v>
      </c>
      <c r="L92" s="57" t="e">
        <f t="shared" si="25"/>
        <v>#DIV/0!</v>
      </c>
    </row>
    <row r="93" spans="2:12">
      <c r="B93" s="8"/>
      <c r="C93" s="28"/>
      <c r="D93" s="9"/>
      <c r="E93" s="8">
        <v>3296</v>
      </c>
      <c r="F93" s="13" t="s">
        <v>128</v>
      </c>
      <c r="G93" s="56">
        <v>1348</v>
      </c>
      <c r="H93" s="56"/>
      <c r="I93" s="56"/>
      <c r="J93" s="57">
        <v>290.33</v>
      </c>
      <c r="K93" s="57">
        <f t="shared" si="24"/>
        <v>21.537833827893174</v>
      </c>
      <c r="L93" s="57" t="e">
        <f t="shared" si="25"/>
        <v>#DIV/0!</v>
      </c>
    </row>
    <row r="94" spans="2:12">
      <c r="B94" s="8"/>
      <c r="C94" s="28"/>
      <c r="D94" s="9"/>
      <c r="E94" s="8">
        <v>3299</v>
      </c>
      <c r="F94" s="13" t="s">
        <v>122</v>
      </c>
      <c r="G94" s="56">
        <v>5556.06</v>
      </c>
      <c r="H94" s="56"/>
      <c r="I94" s="56"/>
      <c r="J94" s="57">
        <v>6580.86</v>
      </c>
      <c r="K94" s="57">
        <f t="shared" si="24"/>
        <v>118.44472521895011</v>
      </c>
      <c r="L94" s="57" t="e">
        <f t="shared" si="25"/>
        <v>#DIV/0!</v>
      </c>
    </row>
    <row r="95" spans="2:12">
      <c r="B95" s="8"/>
      <c r="C95" s="8">
        <v>34</v>
      </c>
      <c r="D95" s="9"/>
      <c r="E95" s="8"/>
      <c r="F95" s="13" t="s">
        <v>129</v>
      </c>
      <c r="G95" s="56">
        <f>G96</f>
        <v>6691.5199999999995</v>
      </c>
      <c r="H95" s="56">
        <f t="shared" ref="H95:J95" si="34">H96</f>
        <v>9000</v>
      </c>
      <c r="I95" s="56">
        <f t="shared" si="34"/>
        <v>8500</v>
      </c>
      <c r="J95" s="56">
        <f t="shared" si="34"/>
        <v>6865.3</v>
      </c>
      <c r="K95" s="57">
        <f t="shared" si="24"/>
        <v>102.59701831571901</v>
      </c>
      <c r="L95" s="57">
        <f t="shared" si="25"/>
        <v>80.768235294117659</v>
      </c>
    </row>
    <row r="96" spans="2:12">
      <c r="B96" s="8"/>
      <c r="C96" s="28"/>
      <c r="D96" s="9">
        <v>343</v>
      </c>
      <c r="E96" s="8"/>
      <c r="F96" s="13" t="s">
        <v>130</v>
      </c>
      <c r="G96" s="56">
        <f>SUM(G97,G98,G99)</f>
        <v>6691.5199999999995</v>
      </c>
      <c r="H96" s="56">
        <v>9000</v>
      </c>
      <c r="I96" s="56">
        <v>8500</v>
      </c>
      <c r="J96" s="56">
        <f t="shared" ref="J96" si="35">SUM(J97,J98,J99)</f>
        <v>6865.3</v>
      </c>
      <c r="K96" s="57">
        <f t="shared" si="24"/>
        <v>102.59701831571901</v>
      </c>
      <c r="L96" s="57">
        <f t="shared" si="25"/>
        <v>80.768235294117659</v>
      </c>
    </row>
    <row r="97" spans="2:12">
      <c r="B97" s="8"/>
      <c r="C97" s="28"/>
      <c r="D97" s="9"/>
      <c r="E97" s="8">
        <v>3431</v>
      </c>
      <c r="F97" s="13" t="s">
        <v>131</v>
      </c>
      <c r="G97" s="56">
        <v>5814.61</v>
      </c>
      <c r="H97" s="56"/>
      <c r="I97" s="56"/>
      <c r="J97" s="57">
        <v>6726.74</v>
      </c>
      <c r="K97" s="57">
        <f t="shared" si="24"/>
        <v>115.68686463924493</v>
      </c>
      <c r="L97" s="57" t="e">
        <f t="shared" si="25"/>
        <v>#DIV/0!</v>
      </c>
    </row>
    <row r="98" spans="2:12" ht="25.5">
      <c r="B98" s="8"/>
      <c r="C98" s="28"/>
      <c r="D98" s="9"/>
      <c r="E98" s="8">
        <v>3432</v>
      </c>
      <c r="F98" s="58" t="s">
        <v>132</v>
      </c>
      <c r="G98" s="56">
        <v>0.05</v>
      </c>
      <c r="H98" s="56"/>
      <c r="I98" s="56"/>
      <c r="J98" s="57">
        <v>0</v>
      </c>
      <c r="K98" s="57">
        <f t="shared" si="24"/>
        <v>0</v>
      </c>
      <c r="L98" s="57" t="e">
        <f t="shared" si="25"/>
        <v>#DIV/0!</v>
      </c>
    </row>
    <row r="99" spans="2:12">
      <c r="B99" s="8"/>
      <c r="C99" s="28"/>
      <c r="D99" s="9"/>
      <c r="E99" s="8">
        <v>3433</v>
      </c>
      <c r="F99" s="58" t="s">
        <v>133</v>
      </c>
      <c r="G99" s="56">
        <v>876.86</v>
      </c>
      <c r="H99" s="56"/>
      <c r="I99" s="56"/>
      <c r="J99" s="57">
        <v>138.56</v>
      </c>
      <c r="K99" s="57">
        <f t="shared" si="24"/>
        <v>15.801838377848231</v>
      </c>
      <c r="L99" s="57" t="e">
        <f t="shared" si="25"/>
        <v>#DIV/0!</v>
      </c>
    </row>
    <row r="100" spans="2:12">
      <c r="B100" s="10">
        <v>4</v>
      </c>
      <c r="C100" s="11"/>
      <c r="D100" s="11"/>
      <c r="E100" s="11"/>
      <c r="F100" s="26" t="s">
        <v>6</v>
      </c>
      <c r="G100" s="56">
        <f>G101+G113</f>
        <v>142389.12</v>
      </c>
      <c r="H100" s="56">
        <f t="shared" ref="H100:J100" si="36">H101+H113</f>
        <v>116450</v>
      </c>
      <c r="I100" s="56">
        <f t="shared" si="36"/>
        <v>238450</v>
      </c>
      <c r="J100" s="56">
        <f t="shared" si="36"/>
        <v>233686.19</v>
      </c>
      <c r="K100" s="57">
        <f t="shared" si="24"/>
        <v>164.11800985918026</v>
      </c>
      <c r="L100" s="57">
        <f t="shared" si="25"/>
        <v>98.002176556930181</v>
      </c>
    </row>
    <row r="101" spans="2:12">
      <c r="B101" s="12"/>
      <c r="C101" s="12">
        <v>42</v>
      </c>
      <c r="D101" s="12"/>
      <c r="E101" s="12"/>
      <c r="F101" s="27" t="s">
        <v>134</v>
      </c>
      <c r="G101" s="56">
        <f>G102+G104+G111</f>
        <v>122547.06</v>
      </c>
      <c r="H101" s="56">
        <f t="shared" ref="H101:J101" si="37">H102+H104+H111</f>
        <v>70000</v>
      </c>
      <c r="I101" s="56">
        <f t="shared" si="37"/>
        <v>104450</v>
      </c>
      <c r="J101" s="56">
        <f t="shared" si="37"/>
        <v>101590.2</v>
      </c>
      <c r="K101" s="57">
        <f t="shared" si="24"/>
        <v>82.898928787030883</v>
      </c>
      <c r="L101" s="57">
        <f t="shared" si="25"/>
        <v>97.262039253231208</v>
      </c>
    </row>
    <row r="102" spans="2:12">
      <c r="B102" s="12"/>
      <c r="C102" s="12"/>
      <c r="D102" s="8">
        <v>421</v>
      </c>
      <c r="E102" s="8"/>
      <c r="F102" s="13" t="s">
        <v>135</v>
      </c>
      <c r="G102" s="56">
        <f>SUM(G103)</f>
        <v>6312.63</v>
      </c>
      <c r="H102" s="56">
        <f t="shared" ref="H102:J102" si="38">SUM(H103)</f>
        <v>0</v>
      </c>
      <c r="I102" s="56">
        <f t="shared" si="38"/>
        <v>0</v>
      </c>
      <c r="J102" s="56">
        <f t="shared" si="38"/>
        <v>0</v>
      </c>
      <c r="K102" s="57">
        <f t="shared" si="24"/>
        <v>0</v>
      </c>
      <c r="L102" s="57" t="e">
        <f t="shared" si="25"/>
        <v>#DIV/0!</v>
      </c>
    </row>
    <row r="103" spans="2:12">
      <c r="B103" s="12"/>
      <c r="C103" s="12"/>
      <c r="D103" s="8"/>
      <c r="E103" s="8">
        <v>4212</v>
      </c>
      <c r="F103" s="13" t="s">
        <v>136</v>
      </c>
      <c r="G103" s="56">
        <v>6312.63</v>
      </c>
      <c r="H103" s="5"/>
      <c r="I103" s="6"/>
      <c r="J103" s="57">
        <v>0</v>
      </c>
      <c r="K103" s="57">
        <f t="shared" si="24"/>
        <v>0</v>
      </c>
      <c r="L103" s="57" t="e">
        <f t="shared" si="25"/>
        <v>#DIV/0!</v>
      </c>
    </row>
    <row r="104" spans="2:12">
      <c r="B104" s="12"/>
      <c r="C104" s="12"/>
      <c r="D104" s="8">
        <v>422</v>
      </c>
      <c r="E104" s="8"/>
      <c r="F104" s="13" t="s">
        <v>137</v>
      </c>
      <c r="G104" s="56">
        <f>SUM(G105,G106,G107,G108,G109,G110)</f>
        <v>81328.33</v>
      </c>
      <c r="H104" s="56">
        <v>70000</v>
      </c>
      <c r="I104" s="56">
        <v>82000</v>
      </c>
      <c r="J104" s="56">
        <f t="shared" ref="J104" si="39">SUM(J105,J106,J107,J108,J109,J110)</f>
        <v>79142.69</v>
      </c>
      <c r="K104" s="57">
        <f t="shared" si="24"/>
        <v>97.312572384063472</v>
      </c>
      <c r="L104" s="57">
        <f t="shared" si="25"/>
        <v>96.515475609756095</v>
      </c>
    </row>
    <row r="105" spans="2:12">
      <c r="B105" s="12"/>
      <c r="C105" s="12"/>
      <c r="D105" s="8"/>
      <c r="E105" s="8">
        <v>4221</v>
      </c>
      <c r="F105" s="13" t="s">
        <v>138</v>
      </c>
      <c r="G105" s="56">
        <v>21631.119999999999</v>
      </c>
      <c r="H105" s="5"/>
      <c r="I105" s="6"/>
      <c r="J105" s="57">
        <v>17382.560000000001</v>
      </c>
      <c r="K105" s="57">
        <f t="shared" si="24"/>
        <v>80.359038274486025</v>
      </c>
      <c r="L105" s="57" t="e">
        <f t="shared" si="25"/>
        <v>#DIV/0!</v>
      </c>
    </row>
    <row r="106" spans="2:12">
      <c r="B106" s="12"/>
      <c r="C106" s="12"/>
      <c r="D106" s="8"/>
      <c r="E106" s="8">
        <v>4222</v>
      </c>
      <c r="F106" s="13" t="s">
        <v>139</v>
      </c>
      <c r="G106" s="56">
        <v>990.37</v>
      </c>
      <c r="H106" s="5"/>
      <c r="I106" s="6"/>
      <c r="J106" s="57">
        <v>0</v>
      </c>
      <c r="K106" s="57">
        <f t="shared" si="24"/>
        <v>0</v>
      </c>
      <c r="L106" s="57" t="e">
        <f t="shared" si="25"/>
        <v>#DIV/0!</v>
      </c>
    </row>
    <row r="107" spans="2:12">
      <c r="B107" s="12"/>
      <c r="C107" s="12"/>
      <c r="D107" s="8"/>
      <c r="E107" s="8">
        <v>4223</v>
      </c>
      <c r="F107" s="13" t="s">
        <v>140</v>
      </c>
      <c r="G107" s="56">
        <v>2700.91</v>
      </c>
      <c r="H107" s="5"/>
      <c r="I107" s="6"/>
      <c r="J107" s="57">
        <v>5857.5</v>
      </c>
      <c r="K107" s="57">
        <f t="shared" si="24"/>
        <v>216.87135076696373</v>
      </c>
      <c r="L107" s="57" t="e">
        <f t="shared" si="25"/>
        <v>#DIV/0!</v>
      </c>
    </row>
    <row r="108" spans="2:12">
      <c r="B108" s="12"/>
      <c r="C108" s="12"/>
      <c r="D108" s="8"/>
      <c r="E108" s="8">
        <v>4224</v>
      </c>
      <c r="F108" s="13" t="s">
        <v>141</v>
      </c>
      <c r="G108" s="56">
        <v>51974.78</v>
      </c>
      <c r="H108" s="5"/>
      <c r="I108" s="6"/>
      <c r="J108" s="57">
        <v>53431.13</v>
      </c>
      <c r="K108" s="57">
        <f t="shared" si="24"/>
        <v>102.80203206247339</v>
      </c>
      <c r="L108" s="57" t="e">
        <f t="shared" si="25"/>
        <v>#DIV/0!</v>
      </c>
    </row>
    <row r="109" spans="2:12">
      <c r="B109" s="12"/>
      <c r="C109" s="12"/>
      <c r="D109" s="8"/>
      <c r="E109" s="8">
        <v>4225</v>
      </c>
      <c r="F109" s="13" t="s">
        <v>142</v>
      </c>
      <c r="G109" s="56">
        <v>685.35</v>
      </c>
      <c r="H109" s="5"/>
      <c r="I109" s="6"/>
      <c r="J109" s="57">
        <v>588.51</v>
      </c>
      <c r="K109" s="57">
        <f t="shared" si="24"/>
        <v>85.869993434011818</v>
      </c>
      <c r="L109" s="57" t="e">
        <f t="shared" si="25"/>
        <v>#DIV/0!</v>
      </c>
    </row>
    <row r="110" spans="2:12">
      <c r="B110" s="12"/>
      <c r="C110" s="12"/>
      <c r="D110" s="8"/>
      <c r="E110" s="8">
        <v>4227</v>
      </c>
      <c r="F110" s="13" t="s">
        <v>143</v>
      </c>
      <c r="G110" s="56">
        <v>3345.8</v>
      </c>
      <c r="H110" s="5"/>
      <c r="I110" s="6"/>
      <c r="J110" s="57">
        <v>1882.99</v>
      </c>
      <c r="K110" s="57">
        <f t="shared" si="24"/>
        <v>56.279215733157983</v>
      </c>
      <c r="L110" s="57" t="e">
        <f t="shared" si="25"/>
        <v>#DIV/0!</v>
      </c>
    </row>
    <row r="111" spans="2:12">
      <c r="B111" s="12"/>
      <c r="C111" s="12"/>
      <c r="D111" s="8">
        <v>423</v>
      </c>
      <c r="E111" s="8"/>
      <c r="F111" s="13" t="s">
        <v>144</v>
      </c>
      <c r="G111" s="56">
        <f>SUM(G112)</f>
        <v>34906.1</v>
      </c>
      <c r="H111" s="56">
        <f t="shared" ref="H111:J111" si="40">SUM(H112)</f>
        <v>0</v>
      </c>
      <c r="I111" s="56">
        <v>22450</v>
      </c>
      <c r="J111" s="56">
        <f t="shared" si="40"/>
        <v>22447.51</v>
      </c>
      <c r="K111" s="57">
        <f t="shared" si="24"/>
        <v>64.308272766078133</v>
      </c>
      <c r="L111" s="57">
        <f t="shared" si="25"/>
        <v>99.988908685968809</v>
      </c>
    </row>
    <row r="112" spans="2:12">
      <c r="B112" s="12"/>
      <c r="C112" s="12"/>
      <c r="D112" s="8"/>
      <c r="E112" s="8">
        <v>4231</v>
      </c>
      <c r="F112" s="13" t="s">
        <v>145</v>
      </c>
      <c r="G112" s="56">
        <v>34906.1</v>
      </c>
      <c r="H112" s="5"/>
      <c r="I112" s="6"/>
      <c r="J112" s="57">
        <v>22447.51</v>
      </c>
      <c r="K112" s="57">
        <f t="shared" si="24"/>
        <v>64.308272766078133</v>
      </c>
      <c r="L112" s="57" t="e">
        <f t="shared" si="25"/>
        <v>#DIV/0!</v>
      </c>
    </row>
    <row r="113" spans="2:12">
      <c r="B113" s="12"/>
      <c r="C113" s="12">
        <v>45</v>
      </c>
      <c r="D113" s="8"/>
      <c r="E113" s="8"/>
      <c r="F113" s="13" t="s">
        <v>146</v>
      </c>
      <c r="G113" s="56">
        <f>SUM(G114,G115)</f>
        <v>19842.060000000001</v>
      </c>
      <c r="H113" s="56">
        <f t="shared" ref="H113:J113" si="41">SUM(H114,H115)</f>
        <v>46450</v>
      </c>
      <c r="I113" s="56">
        <f t="shared" si="41"/>
        <v>134000</v>
      </c>
      <c r="J113" s="56">
        <f t="shared" si="41"/>
        <v>132095.99</v>
      </c>
      <c r="K113" s="57">
        <f t="shared" si="24"/>
        <v>665.73727727866958</v>
      </c>
      <c r="L113" s="57">
        <f t="shared" si="25"/>
        <v>98.579097014925367</v>
      </c>
    </row>
    <row r="114" spans="2:12">
      <c r="B114" s="12"/>
      <c r="C114" s="12"/>
      <c r="D114" s="8">
        <v>451</v>
      </c>
      <c r="E114" s="8"/>
      <c r="F114" s="13" t="s">
        <v>147</v>
      </c>
      <c r="G114" s="56">
        <v>0</v>
      </c>
      <c r="H114" s="56">
        <v>46450</v>
      </c>
      <c r="I114" s="56">
        <v>134000</v>
      </c>
      <c r="J114" s="57">
        <v>132095.99</v>
      </c>
      <c r="K114" s="57" t="e">
        <f t="shared" si="24"/>
        <v>#DIV/0!</v>
      </c>
      <c r="L114" s="57">
        <f t="shared" si="25"/>
        <v>98.579097014925367</v>
      </c>
    </row>
    <row r="115" spans="2:12">
      <c r="B115" s="12"/>
      <c r="C115" s="12"/>
      <c r="D115" s="8">
        <v>453</v>
      </c>
      <c r="E115" s="8"/>
      <c r="F115" s="13" t="s">
        <v>148</v>
      </c>
      <c r="G115" s="56">
        <v>19842.060000000001</v>
      </c>
      <c r="H115" s="56"/>
      <c r="I115" s="56"/>
      <c r="J115" s="56">
        <v>0</v>
      </c>
      <c r="K115" s="57">
        <f t="shared" si="24"/>
        <v>0</v>
      </c>
      <c r="L115" s="57" t="e">
        <f t="shared" si="25"/>
        <v>#DIV/0!</v>
      </c>
    </row>
    <row r="116" spans="2:12">
      <c r="B116" s="33"/>
      <c r="C116" s="33"/>
      <c r="D116" s="33"/>
      <c r="E116" s="33">
        <v>922</v>
      </c>
      <c r="F116" s="33"/>
      <c r="G116" s="64">
        <f>G10-G53</f>
        <v>-256675.92999999877</v>
      </c>
      <c r="H116" s="64">
        <f t="shared" ref="H116:I116" si="42">H10-H53</f>
        <v>164203</v>
      </c>
      <c r="I116" s="64">
        <f t="shared" si="42"/>
        <v>420877</v>
      </c>
      <c r="J116" s="64">
        <f>J10-J53</f>
        <v>-104143.26999999955</v>
      </c>
      <c r="K116" s="57">
        <f t="shared" si="24"/>
        <v>40.573835653385984</v>
      </c>
      <c r="L116" s="57">
        <f t="shared" si="25"/>
        <v>-24.744348111205781</v>
      </c>
    </row>
  </sheetData>
  <mergeCells count="7">
    <mergeCell ref="B8:F8"/>
    <mergeCell ref="B9:F9"/>
    <mergeCell ref="B51:F51"/>
    <mergeCell ref="B52:F52"/>
    <mergeCell ref="B2:L2"/>
    <mergeCell ref="B4:L4"/>
    <mergeCell ref="B6:L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38"/>
  <sheetViews>
    <sheetView workbookViewId="0">
      <selection activeCell="E4" sqref="E4"/>
    </sheetView>
  </sheetViews>
  <sheetFormatPr defaultRowHeight="15"/>
  <cols>
    <col min="2" max="2" width="40.42578125" customWidth="1"/>
    <col min="3" max="6" width="25.28515625" customWidth="1"/>
    <col min="7" max="8" width="15.7109375" customWidth="1"/>
  </cols>
  <sheetData>
    <row r="1" spans="2:8" ht="18">
      <c r="B1" s="20"/>
      <c r="C1" s="20"/>
      <c r="D1" s="20"/>
      <c r="E1" s="20"/>
      <c r="F1" s="3"/>
      <c r="G1" s="3"/>
      <c r="H1" s="3"/>
    </row>
    <row r="2" spans="2:8" ht="15.75" customHeight="1">
      <c r="B2" s="90" t="s">
        <v>40</v>
      </c>
      <c r="C2" s="90"/>
      <c r="D2" s="90"/>
      <c r="E2" s="90"/>
      <c r="F2" s="90"/>
      <c r="G2" s="90"/>
      <c r="H2" s="90"/>
    </row>
    <row r="3" spans="2:8" ht="18">
      <c r="B3" s="20"/>
      <c r="C3" s="20"/>
      <c r="D3" s="20"/>
      <c r="E3" s="20"/>
      <c r="F3" s="3"/>
      <c r="G3" s="3"/>
      <c r="H3" s="3"/>
    </row>
    <row r="4" spans="2:8" ht="25.5">
      <c r="B4" s="47" t="s">
        <v>7</v>
      </c>
      <c r="C4" s="47" t="s">
        <v>70</v>
      </c>
      <c r="D4" s="47" t="s">
        <v>220</v>
      </c>
      <c r="E4" s="47" t="s">
        <v>221</v>
      </c>
      <c r="F4" s="47" t="s">
        <v>69</v>
      </c>
      <c r="G4" s="47" t="s">
        <v>17</v>
      </c>
      <c r="H4" s="47" t="s">
        <v>51</v>
      </c>
    </row>
    <row r="5" spans="2:8">
      <c r="B5" s="47">
        <v>1</v>
      </c>
      <c r="C5" s="47">
        <v>2</v>
      </c>
      <c r="D5" s="47">
        <v>3</v>
      </c>
      <c r="E5" s="47">
        <v>4</v>
      </c>
      <c r="F5" s="47">
        <v>5</v>
      </c>
      <c r="G5" s="47" t="s">
        <v>19</v>
      </c>
      <c r="H5" s="47" t="s">
        <v>20</v>
      </c>
    </row>
    <row r="6" spans="2:8">
      <c r="B6" s="7" t="s">
        <v>39</v>
      </c>
      <c r="C6" s="56">
        <f>C7+C9+C11+C14+C17+C19</f>
        <v>5367520.29</v>
      </c>
      <c r="D6" s="56">
        <f t="shared" ref="D6:F6" si="0">D7+D9+D11+D14+D17+D19</f>
        <v>6249653</v>
      </c>
      <c r="E6" s="56">
        <f t="shared" si="0"/>
        <v>6880427</v>
      </c>
      <c r="F6" s="56">
        <f t="shared" si="0"/>
        <v>6087738.709999999</v>
      </c>
      <c r="G6" s="57">
        <f>F6/C6*100</f>
        <v>113.41808472232154</v>
      </c>
      <c r="H6" s="57">
        <f>F6/E6*100</f>
        <v>88.479082911569279</v>
      </c>
    </row>
    <row r="7" spans="2:8">
      <c r="B7" s="7" t="s">
        <v>37</v>
      </c>
      <c r="C7" s="56">
        <f>C8</f>
        <v>68322.720000000001</v>
      </c>
      <c r="D7" s="56">
        <f t="shared" ref="D7:E7" si="1">D8</f>
        <v>64343.17</v>
      </c>
      <c r="E7" s="56">
        <f t="shared" si="1"/>
        <v>115978</v>
      </c>
      <c r="F7" s="65">
        <f>F8</f>
        <v>114567.47</v>
      </c>
      <c r="G7" s="57">
        <f t="shared" ref="G7:G38" si="2">F7/C7*100</f>
        <v>167.68575665605817</v>
      </c>
      <c r="H7" s="57">
        <f t="shared" ref="H7:H38" si="3">F7/E7*100</f>
        <v>98.783795202538414</v>
      </c>
    </row>
    <row r="8" spans="2:8">
      <c r="B8" s="37" t="s">
        <v>36</v>
      </c>
      <c r="C8" s="56">
        <v>68322.720000000001</v>
      </c>
      <c r="D8" s="56">
        <v>64343.17</v>
      </c>
      <c r="E8" s="56">
        <v>115978</v>
      </c>
      <c r="F8" s="62">
        <v>114567.47</v>
      </c>
      <c r="G8" s="57">
        <f t="shared" si="2"/>
        <v>167.68575665605817</v>
      </c>
      <c r="H8" s="57">
        <f t="shared" si="3"/>
        <v>98.783795202538414</v>
      </c>
    </row>
    <row r="9" spans="2:8">
      <c r="B9" s="7" t="s">
        <v>32</v>
      </c>
      <c r="C9" s="56">
        <f>C10</f>
        <v>775036.65</v>
      </c>
      <c r="D9" s="56">
        <f t="shared" ref="D9:F9" si="4">D10</f>
        <v>810670</v>
      </c>
      <c r="E9" s="56">
        <f t="shared" si="4"/>
        <v>718000</v>
      </c>
      <c r="F9" s="56">
        <f t="shared" si="4"/>
        <v>679697.38</v>
      </c>
      <c r="G9" s="57">
        <f t="shared" si="2"/>
        <v>87.698740440210145</v>
      </c>
      <c r="H9" s="57">
        <f t="shared" si="3"/>
        <v>94.665373259052927</v>
      </c>
    </row>
    <row r="10" spans="2:8">
      <c r="B10" s="35" t="s">
        <v>153</v>
      </c>
      <c r="C10" s="56">
        <v>775036.65</v>
      </c>
      <c r="D10" s="56">
        <v>810670</v>
      </c>
      <c r="E10" s="56">
        <v>718000</v>
      </c>
      <c r="F10" s="62">
        <v>679697.38</v>
      </c>
      <c r="G10" s="57">
        <f t="shared" si="2"/>
        <v>87.698740440210145</v>
      </c>
      <c r="H10" s="57">
        <f t="shared" si="3"/>
        <v>94.665373259052927</v>
      </c>
    </row>
    <row r="11" spans="2:8">
      <c r="B11" s="7" t="s">
        <v>154</v>
      </c>
      <c r="C11" s="56">
        <f>C12+C13</f>
        <v>4393986.3499999996</v>
      </c>
      <c r="D11" s="56">
        <f t="shared" ref="D11:F11" si="5">D12+D13</f>
        <v>5242439.83</v>
      </c>
      <c r="E11" s="56">
        <f t="shared" si="5"/>
        <v>5707949</v>
      </c>
      <c r="F11" s="56">
        <f t="shared" si="5"/>
        <v>4990842.09</v>
      </c>
      <c r="G11" s="57">
        <f t="shared" si="2"/>
        <v>113.58346823266758</v>
      </c>
      <c r="H11" s="57">
        <f t="shared" si="3"/>
        <v>87.436697314569557</v>
      </c>
    </row>
    <row r="12" spans="2:8">
      <c r="B12" s="14" t="s">
        <v>155</v>
      </c>
      <c r="C12" s="68">
        <v>4194238.52</v>
      </c>
      <c r="D12" s="56">
        <v>5042692</v>
      </c>
      <c r="E12" s="56">
        <v>5508201.1699999999</v>
      </c>
      <c r="F12" s="57">
        <v>4791094.26</v>
      </c>
      <c r="G12" s="57">
        <f t="shared" si="2"/>
        <v>114.23037190550622</v>
      </c>
      <c r="H12" s="57">
        <f t="shared" si="3"/>
        <v>86.981105303385277</v>
      </c>
    </row>
    <row r="13" spans="2:8">
      <c r="B13" s="14" t="s">
        <v>156</v>
      </c>
      <c r="C13" s="68">
        <v>199747.83</v>
      </c>
      <c r="D13" s="56">
        <v>199747.83</v>
      </c>
      <c r="E13" s="56">
        <v>199747.83</v>
      </c>
      <c r="F13" s="57">
        <v>199747.83</v>
      </c>
      <c r="G13" s="57">
        <f t="shared" si="2"/>
        <v>100</v>
      </c>
      <c r="H13" s="57">
        <f t="shared" si="3"/>
        <v>100</v>
      </c>
    </row>
    <row r="14" spans="2:8">
      <c r="B14" s="66" t="s">
        <v>157</v>
      </c>
      <c r="C14" s="56">
        <f>C15+C16</f>
        <v>125688.54000000001</v>
      </c>
      <c r="D14" s="56">
        <f t="shared" ref="D14:F14" si="6">D15+D16</f>
        <v>127600</v>
      </c>
      <c r="E14" s="56">
        <f t="shared" si="6"/>
        <v>313500</v>
      </c>
      <c r="F14" s="56">
        <f t="shared" si="6"/>
        <v>292442.56</v>
      </c>
      <c r="G14" s="57">
        <f t="shared" si="2"/>
        <v>232.67241388912626</v>
      </c>
      <c r="H14" s="57">
        <f t="shared" si="3"/>
        <v>93.283113237639554</v>
      </c>
    </row>
    <row r="15" spans="2:8">
      <c r="B15" s="14" t="s">
        <v>158</v>
      </c>
      <c r="C15" s="68">
        <v>97150.25</v>
      </c>
      <c r="D15" s="56">
        <v>100300</v>
      </c>
      <c r="E15" s="56">
        <v>227000</v>
      </c>
      <c r="F15" s="56">
        <v>224228.93</v>
      </c>
      <c r="G15" s="57">
        <f t="shared" si="2"/>
        <v>230.80633348859112</v>
      </c>
      <c r="H15" s="57">
        <f t="shared" si="3"/>
        <v>98.779264317180619</v>
      </c>
    </row>
    <row r="16" spans="2:8">
      <c r="B16" s="14" t="s">
        <v>159</v>
      </c>
      <c r="C16" s="68">
        <v>28538.29</v>
      </c>
      <c r="D16" s="56">
        <v>27300</v>
      </c>
      <c r="E16" s="56">
        <v>86500</v>
      </c>
      <c r="F16" s="56">
        <v>68213.63</v>
      </c>
      <c r="G16" s="57">
        <f t="shared" si="2"/>
        <v>239.02493807442565</v>
      </c>
      <c r="H16" s="57">
        <f t="shared" si="3"/>
        <v>78.859687861271681</v>
      </c>
    </row>
    <row r="17" spans="2:8">
      <c r="B17" s="67" t="s">
        <v>160</v>
      </c>
      <c r="C17" s="56">
        <f>C18</f>
        <v>4486.03</v>
      </c>
      <c r="D17" s="56">
        <f t="shared" ref="D17:F17" si="7">D18</f>
        <v>4000</v>
      </c>
      <c r="E17" s="56">
        <f t="shared" si="7"/>
        <v>3000</v>
      </c>
      <c r="F17" s="56">
        <f t="shared" si="7"/>
        <v>1832</v>
      </c>
      <c r="G17" s="57">
        <f t="shared" si="2"/>
        <v>40.837890072068177</v>
      </c>
      <c r="H17" s="57">
        <f t="shared" si="3"/>
        <v>61.06666666666667</v>
      </c>
    </row>
    <row r="18" spans="2:8">
      <c r="B18" s="14" t="s">
        <v>161</v>
      </c>
      <c r="C18" s="68">
        <v>4486.03</v>
      </c>
      <c r="D18" s="56">
        <v>4000</v>
      </c>
      <c r="E18" s="56">
        <v>3000</v>
      </c>
      <c r="F18" s="56">
        <v>1832</v>
      </c>
      <c r="G18" s="57">
        <f t="shared" si="2"/>
        <v>40.837890072068177</v>
      </c>
      <c r="H18" s="57">
        <f t="shared" si="3"/>
        <v>61.06666666666667</v>
      </c>
    </row>
    <row r="19" spans="2:8">
      <c r="B19" s="10" t="s">
        <v>162</v>
      </c>
      <c r="C19" s="56">
        <f>C20</f>
        <v>0</v>
      </c>
      <c r="D19" s="56">
        <f t="shared" ref="D19:F19" si="8">D20</f>
        <v>600</v>
      </c>
      <c r="E19" s="56">
        <f t="shared" si="8"/>
        <v>22000</v>
      </c>
      <c r="F19" s="56">
        <f t="shared" si="8"/>
        <v>8357.2099999999991</v>
      </c>
      <c r="G19" s="57" t="e">
        <f t="shared" si="2"/>
        <v>#DIV/0!</v>
      </c>
      <c r="H19" s="57">
        <f t="shared" si="3"/>
        <v>37.987318181818182</v>
      </c>
    </row>
    <row r="20" spans="2:8" ht="25.5">
      <c r="B20" s="14" t="s">
        <v>163</v>
      </c>
      <c r="C20" s="56">
        <v>0</v>
      </c>
      <c r="D20" s="56">
        <v>600</v>
      </c>
      <c r="E20" s="56">
        <v>22000</v>
      </c>
      <c r="F20" s="56">
        <v>8357.2099999999991</v>
      </c>
      <c r="G20" s="57" t="e">
        <f t="shared" si="2"/>
        <v>#DIV/0!</v>
      </c>
      <c r="H20" s="57">
        <f t="shared" si="3"/>
        <v>37.987318181818182</v>
      </c>
    </row>
    <row r="21" spans="2:8" ht="15.75" customHeight="1">
      <c r="B21" s="7" t="s">
        <v>38</v>
      </c>
      <c r="C21" s="56">
        <f>C22+C24+C26+C30+C33+C35</f>
        <v>5624196.2200000007</v>
      </c>
      <c r="D21" s="56">
        <f>D22+D24+D26+D30+D33+D35</f>
        <v>6085450</v>
      </c>
      <c r="E21" s="56">
        <f>E22+E24+E26+E30+E33+E35</f>
        <v>6459550</v>
      </c>
      <c r="F21" s="56">
        <f>F22+F24+F26+F30+F33+F35</f>
        <v>6191881.9799999995</v>
      </c>
      <c r="G21" s="57">
        <f t="shared" si="2"/>
        <v>110.09363361081309</v>
      </c>
      <c r="H21" s="57">
        <f t="shared" si="3"/>
        <v>95.856243546377058</v>
      </c>
    </row>
    <row r="22" spans="2:8" ht="15.75" customHeight="1">
      <c r="B22" s="7" t="s">
        <v>37</v>
      </c>
      <c r="C22" s="56">
        <f>C23</f>
        <v>68322.720000000001</v>
      </c>
      <c r="D22" s="56">
        <f t="shared" ref="D22:F22" si="9">D23</f>
        <v>64343</v>
      </c>
      <c r="E22" s="56">
        <f t="shared" si="9"/>
        <v>115978</v>
      </c>
      <c r="F22" s="56">
        <f t="shared" si="9"/>
        <v>114567.47</v>
      </c>
      <c r="G22" s="57">
        <f t="shared" si="2"/>
        <v>167.68575665605817</v>
      </c>
      <c r="H22" s="57">
        <f t="shared" si="3"/>
        <v>98.783795202538414</v>
      </c>
    </row>
    <row r="23" spans="2:8">
      <c r="B23" s="37" t="s">
        <v>36</v>
      </c>
      <c r="C23" s="68">
        <v>68322.720000000001</v>
      </c>
      <c r="D23" s="56">
        <v>64343</v>
      </c>
      <c r="E23" s="56">
        <v>115978</v>
      </c>
      <c r="F23" s="62">
        <v>114567.47</v>
      </c>
      <c r="G23" s="57">
        <f t="shared" si="2"/>
        <v>167.68575665605817</v>
      </c>
      <c r="H23" s="57">
        <f t="shared" si="3"/>
        <v>98.783795202538414</v>
      </c>
    </row>
    <row r="24" spans="2:8">
      <c r="B24" s="26" t="s">
        <v>32</v>
      </c>
      <c r="C24" s="56">
        <f>C25</f>
        <v>775036.65</v>
      </c>
      <c r="D24" s="56">
        <f t="shared" ref="D24:F24" si="10">D25</f>
        <v>810670</v>
      </c>
      <c r="E24" s="56">
        <f t="shared" si="10"/>
        <v>718000</v>
      </c>
      <c r="F24" s="56">
        <f t="shared" si="10"/>
        <v>679697.38</v>
      </c>
      <c r="G24" s="57">
        <f t="shared" si="2"/>
        <v>87.698740440210145</v>
      </c>
      <c r="H24" s="57">
        <f t="shared" si="3"/>
        <v>94.665373259052927</v>
      </c>
    </row>
    <row r="25" spans="2:8">
      <c r="B25" s="9" t="s">
        <v>164</v>
      </c>
      <c r="C25" s="68">
        <v>775036.65</v>
      </c>
      <c r="D25" s="56">
        <v>810670</v>
      </c>
      <c r="E25" s="56">
        <v>718000</v>
      </c>
      <c r="F25" s="62">
        <v>679697.38</v>
      </c>
      <c r="G25" s="57">
        <f t="shared" si="2"/>
        <v>87.698740440210145</v>
      </c>
      <c r="H25" s="57">
        <f t="shared" si="3"/>
        <v>94.665373259052927</v>
      </c>
    </row>
    <row r="26" spans="2:8">
      <c r="B26" s="10" t="s">
        <v>154</v>
      </c>
      <c r="C26" s="56">
        <f>C27+C28+C29</f>
        <v>4653216.99</v>
      </c>
      <c r="D26" s="56">
        <f t="shared" ref="D26:F26" si="11">D27+D28+D29</f>
        <v>5078237</v>
      </c>
      <c r="E26" s="56">
        <f t="shared" si="11"/>
        <v>5287072</v>
      </c>
      <c r="F26" s="56">
        <f t="shared" si="11"/>
        <v>5091582.04</v>
      </c>
      <c r="G26" s="57">
        <f t="shared" si="2"/>
        <v>109.42068790133941</v>
      </c>
      <c r="H26" s="57">
        <f t="shared" si="3"/>
        <v>96.302491057432178</v>
      </c>
    </row>
    <row r="27" spans="2:8">
      <c r="B27" s="9" t="s">
        <v>165</v>
      </c>
      <c r="C27" s="68">
        <v>0</v>
      </c>
      <c r="D27" s="56"/>
      <c r="E27" s="56">
        <v>0</v>
      </c>
      <c r="F27" s="62">
        <v>0</v>
      </c>
      <c r="G27" s="57" t="e">
        <f t="shared" si="2"/>
        <v>#DIV/0!</v>
      </c>
      <c r="H27" s="57" t="e">
        <f t="shared" si="3"/>
        <v>#DIV/0!</v>
      </c>
    </row>
    <row r="28" spans="2:8">
      <c r="B28" s="9" t="s">
        <v>166</v>
      </c>
      <c r="C28" s="68">
        <v>4453469.16</v>
      </c>
      <c r="D28" s="56">
        <v>4878489</v>
      </c>
      <c r="E28" s="56">
        <v>5087324.17</v>
      </c>
      <c r="F28" s="62">
        <v>4891834.21</v>
      </c>
      <c r="G28" s="57">
        <f t="shared" si="2"/>
        <v>109.84322635345249</v>
      </c>
      <c r="H28" s="57">
        <f t="shared" si="3"/>
        <v>96.157312695880364</v>
      </c>
    </row>
    <row r="29" spans="2:8">
      <c r="B29" s="9" t="s">
        <v>156</v>
      </c>
      <c r="C29" s="68">
        <v>199747.83</v>
      </c>
      <c r="D29" s="56">
        <v>199748</v>
      </c>
      <c r="E29" s="56">
        <v>199747.83</v>
      </c>
      <c r="F29" s="62">
        <v>199747.83</v>
      </c>
      <c r="G29" s="57">
        <f t="shared" si="2"/>
        <v>100</v>
      </c>
      <c r="H29" s="57">
        <f t="shared" si="3"/>
        <v>100</v>
      </c>
    </row>
    <row r="30" spans="2:8">
      <c r="B30" s="10" t="s">
        <v>157</v>
      </c>
      <c r="C30" s="56">
        <f>C31+C32</f>
        <v>123133.82999999999</v>
      </c>
      <c r="D30" s="56">
        <f t="shared" ref="D30:F30" si="12">D31+D32</f>
        <v>127600</v>
      </c>
      <c r="E30" s="56">
        <f t="shared" si="12"/>
        <v>313500</v>
      </c>
      <c r="F30" s="56">
        <f t="shared" si="12"/>
        <v>295845.88</v>
      </c>
      <c r="G30" s="57">
        <f t="shared" si="2"/>
        <v>240.26368707933477</v>
      </c>
      <c r="H30" s="57">
        <f t="shared" si="3"/>
        <v>94.368701754385967</v>
      </c>
    </row>
    <row r="31" spans="2:8">
      <c r="B31" s="9" t="s">
        <v>167</v>
      </c>
      <c r="C31" s="68">
        <v>94595.54</v>
      </c>
      <c r="D31" s="56">
        <v>100300</v>
      </c>
      <c r="E31" s="56">
        <v>227000</v>
      </c>
      <c r="F31" s="56">
        <v>227632.25</v>
      </c>
      <c r="G31" s="57">
        <f t="shared" si="2"/>
        <v>240.6374021439066</v>
      </c>
      <c r="H31" s="57">
        <f t="shared" si="3"/>
        <v>100.27852422907489</v>
      </c>
    </row>
    <row r="32" spans="2:8">
      <c r="B32" s="14" t="s">
        <v>159</v>
      </c>
      <c r="C32" s="68">
        <v>28538.29</v>
      </c>
      <c r="D32" s="56">
        <v>27300</v>
      </c>
      <c r="E32" s="56">
        <v>86500</v>
      </c>
      <c r="F32" s="62">
        <v>68213.63</v>
      </c>
      <c r="G32" s="57">
        <f t="shared" si="2"/>
        <v>239.02493807442565</v>
      </c>
      <c r="H32" s="57">
        <f t="shared" si="3"/>
        <v>78.859687861271681</v>
      </c>
    </row>
    <row r="33" spans="2:8">
      <c r="B33" s="67" t="s">
        <v>160</v>
      </c>
      <c r="C33" s="56">
        <f>C34</f>
        <v>4486.03</v>
      </c>
      <c r="D33" s="56">
        <f t="shared" ref="D33:F33" si="13">D34</f>
        <v>4000</v>
      </c>
      <c r="E33" s="56">
        <f t="shared" si="13"/>
        <v>3000</v>
      </c>
      <c r="F33" s="56">
        <f t="shared" si="13"/>
        <v>1832</v>
      </c>
      <c r="G33" s="57">
        <f t="shared" si="2"/>
        <v>40.837890072068177</v>
      </c>
      <c r="H33" s="57">
        <f t="shared" si="3"/>
        <v>61.06666666666667</v>
      </c>
    </row>
    <row r="34" spans="2:8">
      <c r="B34" s="14" t="s">
        <v>161</v>
      </c>
      <c r="C34" s="68">
        <v>4486.03</v>
      </c>
      <c r="D34" s="56">
        <v>4000</v>
      </c>
      <c r="E34" s="56">
        <v>3000</v>
      </c>
      <c r="F34" s="62">
        <v>1832</v>
      </c>
      <c r="G34" s="57">
        <f t="shared" si="2"/>
        <v>40.837890072068177</v>
      </c>
      <c r="H34" s="57">
        <f t="shared" si="3"/>
        <v>61.06666666666667</v>
      </c>
    </row>
    <row r="35" spans="2:8">
      <c r="B35" s="10" t="s">
        <v>162</v>
      </c>
      <c r="C35" s="56">
        <f>C36</f>
        <v>0</v>
      </c>
      <c r="D35" s="56">
        <f t="shared" ref="D35:F35" si="14">D36</f>
        <v>600</v>
      </c>
      <c r="E35" s="56">
        <f t="shared" si="14"/>
        <v>22000</v>
      </c>
      <c r="F35" s="56">
        <f t="shared" si="14"/>
        <v>8357.2099999999991</v>
      </c>
      <c r="G35" s="57" t="e">
        <f t="shared" si="2"/>
        <v>#DIV/0!</v>
      </c>
      <c r="H35" s="57">
        <f t="shared" si="3"/>
        <v>37.987318181818182</v>
      </c>
    </row>
    <row r="36" spans="2:8" ht="25.5">
      <c r="B36" s="14" t="s">
        <v>163</v>
      </c>
      <c r="C36" s="68">
        <v>0</v>
      </c>
      <c r="D36" s="56">
        <v>600</v>
      </c>
      <c r="E36" s="56">
        <v>22000</v>
      </c>
      <c r="F36" s="62">
        <v>8357.2099999999991</v>
      </c>
      <c r="G36" s="57" t="e">
        <f t="shared" si="2"/>
        <v>#DIV/0!</v>
      </c>
      <c r="H36" s="57">
        <f t="shared" si="3"/>
        <v>37.987318181818182</v>
      </c>
    </row>
    <row r="37" spans="2:8">
      <c r="B37" s="40" t="s">
        <v>168</v>
      </c>
      <c r="C37" s="56">
        <f>C6-C21</f>
        <v>-256675.93000000063</v>
      </c>
      <c r="D37" s="56">
        <f>D6-D21</f>
        <v>164203</v>
      </c>
      <c r="E37" s="56">
        <f>E6-E21</f>
        <v>420877</v>
      </c>
      <c r="F37" s="64">
        <f>F6-F21</f>
        <v>-104143.27000000048</v>
      </c>
      <c r="G37" s="57">
        <f t="shared" si="2"/>
        <v>40.573835653386055</v>
      </c>
      <c r="H37" s="57">
        <f t="shared" si="3"/>
        <v>-24.744348111206001</v>
      </c>
    </row>
    <row r="38" spans="2:8">
      <c r="B38" s="40" t="s">
        <v>169</v>
      </c>
      <c r="C38" s="57"/>
      <c r="D38" s="57"/>
      <c r="E38" s="33"/>
      <c r="F38" s="33"/>
      <c r="G38" s="57" t="e">
        <f t="shared" si="2"/>
        <v>#DIV/0!</v>
      </c>
      <c r="H38" s="57" t="e">
        <f t="shared" si="3"/>
        <v>#DIV/0!</v>
      </c>
    </row>
  </sheetData>
  <mergeCells count="1">
    <mergeCell ref="B2:H2"/>
  </mergeCells>
  <pageMargins left="0.7" right="0.7" top="0.75" bottom="0.75" header="0.3" footer="0.3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9"/>
  <sheetViews>
    <sheetView workbookViewId="0">
      <selection activeCell="E4" sqref="E4"/>
    </sheetView>
  </sheetViews>
  <sheetFormatPr defaultRowHeight="15"/>
  <cols>
    <col min="2" max="2" width="37.7109375" customWidth="1"/>
    <col min="3" max="6" width="25.28515625" customWidth="1"/>
    <col min="7" max="8" width="15.7109375" customWidth="1"/>
  </cols>
  <sheetData>
    <row r="1" spans="2:8" ht="18">
      <c r="B1" s="20"/>
      <c r="C1" s="20"/>
      <c r="D1" s="20"/>
      <c r="E1" s="20"/>
      <c r="F1" s="3"/>
      <c r="G1" s="3"/>
      <c r="H1" s="3"/>
    </row>
    <row r="2" spans="2:8" ht="15.75" customHeight="1">
      <c r="B2" s="90" t="s">
        <v>49</v>
      </c>
      <c r="C2" s="90"/>
      <c r="D2" s="90"/>
      <c r="E2" s="90"/>
      <c r="F2" s="90"/>
      <c r="G2" s="90"/>
      <c r="H2" s="90"/>
    </row>
    <row r="3" spans="2:8" ht="18">
      <c r="B3" s="20"/>
      <c r="C3" s="20"/>
      <c r="D3" s="20"/>
      <c r="E3" s="20"/>
      <c r="F3" s="3"/>
      <c r="G3" s="3"/>
      <c r="H3" s="3"/>
    </row>
    <row r="4" spans="2:8" ht="25.5">
      <c r="B4" s="47" t="s">
        <v>7</v>
      </c>
      <c r="C4" s="47" t="s">
        <v>172</v>
      </c>
      <c r="D4" s="47" t="s">
        <v>220</v>
      </c>
      <c r="E4" s="47" t="s">
        <v>221</v>
      </c>
      <c r="F4" s="47" t="s">
        <v>173</v>
      </c>
      <c r="G4" s="47" t="s">
        <v>17</v>
      </c>
      <c r="H4" s="47" t="s">
        <v>51</v>
      </c>
    </row>
    <row r="5" spans="2:8">
      <c r="B5" s="47">
        <v>1</v>
      </c>
      <c r="C5" s="47">
        <v>2</v>
      </c>
      <c r="D5" s="47">
        <v>3</v>
      </c>
      <c r="E5" s="47">
        <v>4</v>
      </c>
      <c r="F5" s="47">
        <v>5</v>
      </c>
      <c r="G5" s="47" t="s">
        <v>19</v>
      </c>
      <c r="H5" s="47" t="s">
        <v>20</v>
      </c>
    </row>
    <row r="6" spans="2:8" ht="15.75" customHeight="1">
      <c r="B6" s="7" t="s">
        <v>38</v>
      </c>
      <c r="C6" s="56">
        <f>C7</f>
        <v>5624196.2199999997</v>
      </c>
      <c r="D6" s="56">
        <f t="shared" ref="D6:F7" si="0">D7</f>
        <v>6085450</v>
      </c>
      <c r="E6" s="56">
        <f t="shared" si="0"/>
        <v>6459550</v>
      </c>
      <c r="F6" s="56">
        <f t="shared" si="0"/>
        <v>6191881.9800000004</v>
      </c>
      <c r="G6" s="57">
        <f>F6/C6*100</f>
        <v>110.09363361081313</v>
      </c>
      <c r="H6" s="57">
        <f>F6/E6*100</f>
        <v>95.856243546377073</v>
      </c>
    </row>
    <row r="7" spans="2:8" ht="15.75" customHeight="1">
      <c r="B7" s="7" t="s">
        <v>170</v>
      </c>
      <c r="C7" s="56">
        <f>C8</f>
        <v>5624196.2199999997</v>
      </c>
      <c r="D7" s="56">
        <f t="shared" si="0"/>
        <v>6085450</v>
      </c>
      <c r="E7" s="56">
        <f t="shared" si="0"/>
        <v>6459550</v>
      </c>
      <c r="F7" s="56">
        <f t="shared" si="0"/>
        <v>6191881.9800000004</v>
      </c>
      <c r="G7" s="57">
        <f t="shared" ref="G7:G8" si="1">F7/C7*100</f>
        <v>110.09363361081313</v>
      </c>
      <c r="H7" s="57">
        <f t="shared" ref="H7:H8" si="2">F7/E7*100</f>
        <v>95.856243546377073</v>
      </c>
    </row>
    <row r="8" spans="2:8">
      <c r="B8" s="14" t="s">
        <v>171</v>
      </c>
      <c r="C8" s="56">
        <v>5624196.2199999997</v>
      </c>
      <c r="D8" s="56">
        <v>6085450</v>
      </c>
      <c r="E8" s="56">
        <v>6459550</v>
      </c>
      <c r="F8" s="57">
        <v>6191881.9800000004</v>
      </c>
      <c r="G8" s="57">
        <f t="shared" si="1"/>
        <v>110.09363361081313</v>
      </c>
      <c r="H8" s="57">
        <f t="shared" si="2"/>
        <v>95.856243546377073</v>
      </c>
    </row>
    <row r="9" spans="2:8">
      <c r="B9" s="38"/>
      <c r="C9" s="5"/>
      <c r="D9" s="5"/>
      <c r="E9" s="5"/>
      <c r="F9" s="33"/>
      <c r="G9" s="33"/>
      <c r="H9" s="33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16"/>
  <sheetViews>
    <sheetView workbookViewId="0">
      <selection activeCell="I5" sqref="I5"/>
    </sheetView>
  </sheetViews>
  <sheetFormatPr defaultRowHeight="1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2:12" ht="18" customHeight="1">
      <c r="B2" s="90" t="s">
        <v>66</v>
      </c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2:12" ht="15.75" customHeight="1">
      <c r="B3" s="90" t="s">
        <v>41</v>
      </c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2:12" ht="18">
      <c r="B4" s="20"/>
      <c r="C4" s="20"/>
      <c r="D4" s="20"/>
      <c r="E4" s="20"/>
      <c r="F4" s="20"/>
      <c r="G4" s="20"/>
      <c r="H4" s="20"/>
      <c r="I4" s="20"/>
      <c r="J4" s="3"/>
      <c r="K4" s="3"/>
      <c r="L4" s="3"/>
    </row>
    <row r="5" spans="2:12" ht="25.5" customHeight="1">
      <c r="B5" s="117" t="s">
        <v>7</v>
      </c>
      <c r="C5" s="118"/>
      <c r="D5" s="118"/>
      <c r="E5" s="118"/>
      <c r="F5" s="119"/>
      <c r="G5" s="53" t="s">
        <v>70</v>
      </c>
      <c r="H5" s="47" t="s">
        <v>220</v>
      </c>
      <c r="I5" s="47" t="s">
        <v>221</v>
      </c>
      <c r="J5" s="53" t="s">
        <v>69</v>
      </c>
      <c r="K5" s="49" t="s">
        <v>17</v>
      </c>
      <c r="L5" s="49" t="s">
        <v>51</v>
      </c>
    </row>
    <row r="6" spans="2:12">
      <c r="B6" s="117">
        <v>1</v>
      </c>
      <c r="C6" s="118"/>
      <c r="D6" s="118"/>
      <c r="E6" s="118"/>
      <c r="F6" s="119"/>
      <c r="G6" s="49">
        <v>2</v>
      </c>
      <c r="H6" s="49">
        <v>3</v>
      </c>
      <c r="I6" s="49">
        <v>4</v>
      </c>
      <c r="J6" s="49">
        <v>5</v>
      </c>
      <c r="K6" s="49" t="s">
        <v>19</v>
      </c>
      <c r="L6" s="49" t="s">
        <v>20</v>
      </c>
    </row>
    <row r="7" spans="2:12" ht="25.5">
      <c r="B7" s="7">
        <v>8</v>
      </c>
      <c r="C7" s="7"/>
      <c r="D7" s="7"/>
      <c r="E7" s="7"/>
      <c r="F7" s="7" t="s">
        <v>9</v>
      </c>
      <c r="G7" s="5"/>
      <c r="H7" s="5"/>
      <c r="I7" s="5"/>
      <c r="J7" s="33"/>
      <c r="K7" s="33"/>
      <c r="L7" s="33"/>
    </row>
    <row r="8" spans="2:12">
      <c r="B8" s="7"/>
      <c r="C8" s="12">
        <v>84</v>
      </c>
      <c r="D8" s="12"/>
      <c r="E8" s="12"/>
      <c r="F8" s="12" t="s">
        <v>14</v>
      </c>
      <c r="G8" s="5"/>
      <c r="H8" s="5"/>
      <c r="I8" s="5"/>
      <c r="J8" s="33"/>
      <c r="K8" s="33"/>
      <c r="L8" s="33"/>
    </row>
    <row r="9" spans="2:12" ht="51">
      <c r="B9" s="8"/>
      <c r="C9" s="8"/>
      <c r="D9" s="8">
        <v>841</v>
      </c>
      <c r="E9" s="8"/>
      <c r="F9" s="34" t="s">
        <v>42</v>
      </c>
      <c r="G9" s="5"/>
      <c r="H9" s="5"/>
      <c r="I9" s="5"/>
      <c r="J9" s="33"/>
      <c r="K9" s="33"/>
      <c r="L9" s="33"/>
    </row>
    <row r="10" spans="2:12" ht="25.5">
      <c r="B10" s="8"/>
      <c r="C10" s="8"/>
      <c r="D10" s="8"/>
      <c r="E10" s="8">
        <v>8413</v>
      </c>
      <c r="F10" s="34" t="s">
        <v>43</v>
      </c>
      <c r="G10" s="5"/>
      <c r="H10" s="5"/>
      <c r="I10" s="5"/>
      <c r="J10" s="33"/>
      <c r="K10" s="33"/>
      <c r="L10" s="33"/>
    </row>
    <row r="11" spans="2:12">
      <c r="B11" s="8"/>
      <c r="C11" s="8"/>
      <c r="D11" s="8"/>
      <c r="E11" s="9" t="s">
        <v>25</v>
      </c>
      <c r="F11" s="14"/>
      <c r="G11" s="5"/>
      <c r="H11" s="5"/>
      <c r="I11" s="5"/>
      <c r="J11" s="33"/>
      <c r="K11" s="33"/>
      <c r="L11" s="33"/>
    </row>
    <row r="12" spans="2:12" ht="25.5">
      <c r="B12" s="10">
        <v>5</v>
      </c>
      <c r="C12" s="11"/>
      <c r="D12" s="11"/>
      <c r="E12" s="11"/>
      <c r="F12" s="26" t="s">
        <v>10</v>
      </c>
      <c r="G12" s="5"/>
      <c r="H12" s="5"/>
      <c r="I12" s="5"/>
      <c r="J12" s="33"/>
      <c r="K12" s="33"/>
      <c r="L12" s="33"/>
    </row>
    <row r="13" spans="2:12" ht="25.5">
      <c r="B13" s="12"/>
      <c r="C13" s="12">
        <v>54</v>
      </c>
      <c r="D13" s="12"/>
      <c r="E13" s="12"/>
      <c r="F13" s="27" t="s">
        <v>15</v>
      </c>
      <c r="G13" s="5"/>
      <c r="H13" s="5"/>
      <c r="I13" s="6"/>
      <c r="J13" s="33"/>
      <c r="K13" s="33"/>
      <c r="L13" s="33"/>
    </row>
    <row r="14" spans="2:12" ht="63.75">
      <c r="B14" s="12"/>
      <c r="C14" s="12"/>
      <c r="D14" s="12">
        <v>541</v>
      </c>
      <c r="E14" s="34"/>
      <c r="F14" s="34" t="s">
        <v>44</v>
      </c>
      <c r="G14" s="5"/>
      <c r="H14" s="5"/>
      <c r="I14" s="6"/>
      <c r="J14" s="33"/>
      <c r="K14" s="33"/>
      <c r="L14" s="33"/>
    </row>
    <row r="15" spans="2:12" ht="38.25">
      <c r="B15" s="12"/>
      <c r="C15" s="12"/>
      <c r="D15" s="12"/>
      <c r="E15" s="34">
        <v>5413</v>
      </c>
      <c r="F15" s="34" t="s">
        <v>45</v>
      </c>
      <c r="G15" s="5"/>
      <c r="H15" s="5"/>
      <c r="I15" s="6"/>
      <c r="J15" s="33"/>
      <c r="K15" s="33"/>
      <c r="L15" s="33"/>
    </row>
    <row r="16" spans="2:12">
      <c r="B16" s="13" t="s">
        <v>16</v>
      </c>
      <c r="C16" s="11"/>
      <c r="D16" s="11"/>
      <c r="E16" s="11"/>
      <c r="F16" s="26" t="s">
        <v>25</v>
      </c>
      <c r="G16" s="5"/>
      <c r="H16" s="5"/>
      <c r="I16" s="5"/>
      <c r="J16" s="33"/>
      <c r="K16" s="33"/>
      <c r="L16" s="33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26"/>
  <sheetViews>
    <sheetView workbookViewId="0">
      <selection activeCell="E4" sqref="E4"/>
    </sheetView>
  </sheetViews>
  <sheetFormatPr defaultRowHeight="15"/>
  <cols>
    <col min="2" max="2" width="37.7109375" customWidth="1"/>
    <col min="3" max="6" width="25.28515625" customWidth="1"/>
    <col min="7" max="8" width="15.7109375" customWidth="1"/>
  </cols>
  <sheetData>
    <row r="1" spans="2:8" ht="18">
      <c r="B1" s="20"/>
      <c r="C1" s="20"/>
      <c r="D1" s="20"/>
      <c r="E1" s="20"/>
      <c r="F1" s="3"/>
      <c r="G1" s="3"/>
      <c r="H1" s="3"/>
    </row>
    <row r="2" spans="2:8" ht="15.75" customHeight="1">
      <c r="B2" s="90" t="s">
        <v>46</v>
      </c>
      <c r="C2" s="90"/>
      <c r="D2" s="90"/>
      <c r="E2" s="90"/>
      <c r="F2" s="90"/>
      <c r="G2" s="90"/>
      <c r="H2" s="90"/>
    </row>
    <row r="3" spans="2:8" ht="18">
      <c r="B3" s="20"/>
      <c r="C3" s="20"/>
      <c r="D3" s="20"/>
      <c r="E3" s="20"/>
      <c r="F3" s="3"/>
      <c r="G3" s="3"/>
      <c r="H3" s="3"/>
    </row>
    <row r="4" spans="2:8" ht="25.5">
      <c r="B4" s="47" t="s">
        <v>7</v>
      </c>
      <c r="C4" s="47" t="s">
        <v>70</v>
      </c>
      <c r="D4" s="47" t="s">
        <v>220</v>
      </c>
      <c r="E4" s="47" t="s">
        <v>221</v>
      </c>
      <c r="F4" s="47" t="s">
        <v>69</v>
      </c>
      <c r="G4" s="47" t="s">
        <v>17</v>
      </c>
      <c r="H4" s="47" t="s">
        <v>51</v>
      </c>
    </row>
    <row r="5" spans="2:8">
      <c r="B5" s="47">
        <v>1</v>
      </c>
      <c r="C5" s="47">
        <v>2</v>
      </c>
      <c r="D5" s="47">
        <v>3</v>
      </c>
      <c r="E5" s="47">
        <v>4</v>
      </c>
      <c r="F5" s="47">
        <v>5</v>
      </c>
      <c r="G5" s="47" t="s">
        <v>19</v>
      </c>
      <c r="H5" s="47" t="s">
        <v>20</v>
      </c>
    </row>
    <row r="6" spans="2:8">
      <c r="B6" s="7" t="s">
        <v>47</v>
      </c>
      <c r="C6" s="5"/>
      <c r="D6" s="5"/>
      <c r="E6" s="6"/>
      <c r="F6" s="33"/>
      <c r="G6" s="33"/>
      <c r="H6" s="33"/>
    </row>
    <row r="7" spans="2:8">
      <c r="B7" s="7" t="s">
        <v>37</v>
      </c>
      <c r="C7" s="5"/>
      <c r="D7" s="5"/>
      <c r="E7" s="5"/>
      <c r="F7" s="33"/>
      <c r="G7" s="33"/>
      <c r="H7" s="33"/>
    </row>
    <row r="8" spans="2:8">
      <c r="B8" s="37" t="s">
        <v>36</v>
      </c>
      <c r="C8" s="5"/>
      <c r="D8" s="5"/>
      <c r="E8" s="5"/>
      <c r="F8" s="33"/>
      <c r="G8" s="33"/>
      <c r="H8" s="33"/>
    </row>
    <row r="9" spans="2:8">
      <c r="B9" s="36" t="s">
        <v>35</v>
      </c>
      <c r="C9" s="5"/>
      <c r="D9" s="5"/>
      <c r="E9" s="5"/>
      <c r="F9" s="33"/>
      <c r="G9" s="33"/>
      <c r="H9" s="33"/>
    </row>
    <row r="10" spans="2:8">
      <c r="B10" s="36" t="s">
        <v>25</v>
      </c>
      <c r="C10" s="5"/>
      <c r="D10" s="5"/>
      <c r="E10" s="5"/>
      <c r="F10" s="33"/>
      <c r="G10" s="33"/>
      <c r="H10" s="33"/>
    </row>
    <row r="11" spans="2:8">
      <c r="B11" s="7" t="s">
        <v>34</v>
      </c>
      <c r="C11" s="5"/>
      <c r="D11" s="5"/>
      <c r="E11" s="6"/>
      <c r="F11" s="33"/>
      <c r="G11" s="33"/>
      <c r="H11" s="33"/>
    </row>
    <row r="12" spans="2:8">
      <c r="B12" s="35" t="s">
        <v>33</v>
      </c>
      <c r="C12" s="5"/>
      <c r="D12" s="5"/>
      <c r="E12" s="6"/>
      <c r="F12" s="33"/>
      <c r="G12" s="33"/>
      <c r="H12" s="33"/>
    </row>
    <row r="13" spans="2:8">
      <c r="B13" s="7" t="s">
        <v>32</v>
      </c>
      <c r="C13" s="5"/>
      <c r="D13" s="5"/>
      <c r="E13" s="6"/>
      <c r="F13" s="33"/>
      <c r="G13" s="33"/>
      <c r="H13" s="33"/>
    </row>
    <row r="14" spans="2:8">
      <c r="B14" s="35" t="s">
        <v>31</v>
      </c>
      <c r="C14" s="5"/>
      <c r="D14" s="5"/>
      <c r="E14" s="6"/>
      <c r="F14" s="33"/>
      <c r="G14" s="33"/>
      <c r="H14" s="33"/>
    </row>
    <row r="15" spans="2:8">
      <c r="B15" s="12" t="s">
        <v>16</v>
      </c>
      <c r="C15" s="5"/>
      <c r="D15" s="5"/>
      <c r="E15" s="6"/>
      <c r="F15" s="33"/>
      <c r="G15" s="33"/>
      <c r="H15" s="33"/>
    </row>
    <row r="16" spans="2:8">
      <c r="B16" s="35"/>
      <c r="C16" s="5"/>
      <c r="D16" s="5"/>
      <c r="E16" s="6"/>
      <c r="F16" s="33"/>
      <c r="G16" s="33"/>
      <c r="H16" s="33"/>
    </row>
    <row r="17" spans="2:8" ht="15.75" customHeight="1">
      <c r="B17" s="7" t="s">
        <v>48</v>
      </c>
      <c r="C17" s="5"/>
      <c r="D17" s="5"/>
      <c r="E17" s="6"/>
      <c r="F17" s="33"/>
      <c r="G17" s="33"/>
      <c r="H17" s="33"/>
    </row>
    <row r="18" spans="2:8" ht="15.75" customHeight="1">
      <c r="B18" s="7" t="s">
        <v>37</v>
      </c>
      <c r="C18" s="5"/>
      <c r="D18" s="5"/>
      <c r="E18" s="5"/>
      <c r="F18" s="33"/>
      <c r="G18" s="33"/>
      <c r="H18" s="33"/>
    </row>
    <row r="19" spans="2:8">
      <c r="B19" s="37" t="s">
        <v>36</v>
      </c>
      <c r="C19" s="5"/>
      <c r="D19" s="5"/>
      <c r="E19" s="5"/>
      <c r="F19" s="33"/>
      <c r="G19" s="33"/>
      <c r="H19" s="33"/>
    </row>
    <row r="20" spans="2:8">
      <c r="B20" s="36" t="s">
        <v>35</v>
      </c>
      <c r="C20" s="5"/>
      <c r="D20" s="5"/>
      <c r="E20" s="5"/>
      <c r="F20" s="33"/>
      <c r="G20" s="33"/>
      <c r="H20" s="33"/>
    </row>
    <row r="21" spans="2:8">
      <c r="B21" s="36" t="s">
        <v>25</v>
      </c>
      <c r="C21" s="5"/>
      <c r="D21" s="5"/>
      <c r="E21" s="5"/>
      <c r="F21" s="33"/>
      <c r="G21" s="33"/>
      <c r="H21" s="33"/>
    </row>
    <row r="22" spans="2:8">
      <c r="B22" s="7" t="s">
        <v>34</v>
      </c>
      <c r="C22" s="5"/>
      <c r="D22" s="5"/>
      <c r="E22" s="6"/>
      <c r="F22" s="33"/>
      <c r="G22" s="33"/>
      <c r="H22" s="33"/>
    </row>
    <row r="23" spans="2:8">
      <c r="B23" s="35" t="s">
        <v>33</v>
      </c>
      <c r="C23" s="5"/>
      <c r="D23" s="5"/>
      <c r="E23" s="6"/>
      <c r="F23" s="33"/>
      <c r="G23" s="33"/>
      <c r="H23" s="33"/>
    </row>
    <row r="24" spans="2:8">
      <c r="B24" s="7" t="s">
        <v>32</v>
      </c>
      <c r="C24" s="5"/>
      <c r="D24" s="5"/>
      <c r="E24" s="6"/>
      <c r="F24" s="33"/>
      <c r="G24" s="33"/>
      <c r="H24" s="33"/>
    </row>
    <row r="25" spans="2:8">
      <c r="B25" s="35" t="s">
        <v>31</v>
      </c>
      <c r="C25" s="5"/>
      <c r="D25" s="5"/>
      <c r="E25" s="6"/>
      <c r="F25" s="33"/>
      <c r="G25" s="33"/>
      <c r="H25" s="33"/>
    </row>
    <row r="26" spans="2:8">
      <c r="B26" s="12" t="s">
        <v>16</v>
      </c>
      <c r="C26" s="5"/>
      <c r="D26" s="5"/>
      <c r="E26" s="6"/>
      <c r="F26" s="33"/>
      <c r="G26" s="33"/>
      <c r="H26" s="33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5"/>
  <sheetViews>
    <sheetView tabSelected="1" topLeftCell="B1" workbookViewId="0">
      <selection activeCell="F6" sqref="F6"/>
    </sheetView>
  </sheetViews>
  <sheetFormatPr defaultRowHeight="15"/>
  <cols>
    <col min="1" max="1" width="9.140625" hidden="1" customWidth="1"/>
    <col min="2" max="2" width="7.42578125" bestFit="1" customWidth="1"/>
    <col min="3" max="3" width="8.42578125" bestFit="1" customWidth="1"/>
    <col min="4" max="4" width="18.140625" customWidth="1"/>
    <col min="5" max="5" width="42" customWidth="1"/>
    <col min="6" max="6" width="20.7109375" customWidth="1"/>
    <col min="7" max="7" width="19.5703125" customWidth="1"/>
    <col min="8" max="8" width="19" customWidth="1"/>
    <col min="9" max="9" width="13.85546875" customWidth="1"/>
  </cols>
  <sheetData>
    <row r="1" spans="2:9" ht="18">
      <c r="B1" s="2"/>
      <c r="C1" s="2"/>
      <c r="D1" s="2"/>
      <c r="E1" s="2"/>
      <c r="F1" s="2"/>
      <c r="G1" s="2"/>
      <c r="H1" s="2"/>
      <c r="I1" s="3"/>
    </row>
    <row r="2" spans="2:9" ht="18" customHeight="1">
      <c r="B2" s="90" t="s">
        <v>11</v>
      </c>
      <c r="C2" s="132"/>
      <c r="D2" s="132"/>
      <c r="E2" s="132"/>
      <c r="F2" s="132"/>
      <c r="G2" s="132"/>
      <c r="H2" s="132"/>
      <c r="I2" s="132"/>
    </row>
    <row r="3" spans="2:9" ht="18">
      <c r="B3" s="2"/>
      <c r="C3" s="2"/>
      <c r="D3" s="2"/>
      <c r="E3" s="2"/>
      <c r="F3" s="2"/>
      <c r="G3" s="2"/>
      <c r="H3" s="2"/>
      <c r="I3" s="3"/>
    </row>
    <row r="4" spans="2:9" ht="15.75">
      <c r="B4" s="133" t="s">
        <v>67</v>
      </c>
      <c r="C4" s="133"/>
      <c r="D4" s="133"/>
      <c r="E4" s="133"/>
      <c r="F4" s="133"/>
      <c r="G4" s="133"/>
      <c r="H4" s="133"/>
      <c r="I4" s="133"/>
    </row>
    <row r="5" spans="2:9" ht="16.5" customHeight="1">
      <c r="B5" s="20"/>
      <c r="C5" s="20"/>
      <c r="D5" s="20"/>
      <c r="E5" s="20"/>
      <c r="F5" s="20"/>
      <c r="G5" s="20"/>
      <c r="H5" s="20"/>
      <c r="I5" s="3"/>
    </row>
    <row r="6" spans="2:9" ht="25.5">
      <c r="B6" s="117" t="s">
        <v>7</v>
      </c>
      <c r="C6" s="118"/>
      <c r="D6" s="118"/>
      <c r="E6" s="119"/>
      <c r="F6" s="47" t="s">
        <v>220</v>
      </c>
      <c r="G6" s="47" t="s">
        <v>221</v>
      </c>
      <c r="H6" s="47" t="s">
        <v>174</v>
      </c>
      <c r="I6" s="47" t="s">
        <v>51</v>
      </c>
    </row>
    <row r="7" spans="2:9" s="32" customFormat="1" ht="15.75" customHeight="1">
      <c r="B7" s="134">
        <v>1</v>
      </c>
      <c r="C7" s="135"/>
      <c r="D7" s="135"/>
      <c r="E7" s="136"/>
      <c r="F7" s="48">
        <v>2</v>
      </c>
      <c r="G7" s="48">
        <v>3</v>
      </c>
      <c r="H7" s="48">
        <v>4</v>
      </c>
      <c r="I7" s="48" t="s">
        <v>50</v>
      </c>
    </row>
    <row r="8" spans="2:9" s="50" customFormat="1" ht="30" customHeight="1">
      <c r="B8" s="129" t="s">
        <v>68</v>
      </c>
      <c r="C8" s="130"/>
      <c r="D8" s="131"/>
      <c r="E8" s="55" t="s">
        <v>175</v>
      </c>
      <c r="F8" s="51"/>
      <c r="G8" s="52"/>
      <c r="H8" s="52"/>
      <c r="I8" s="52"/>
    </row>
    <row r="9" spans="2:9" s="50" customFormat="1" ht="30" customHeight="1">
      <c r="B9" s="123" t="s">
        <v>205</v>
      </c>
      <c r="C9" s="124"/>
      <c r="D9" s="125"/>
      <c r="E9" s="73" t="s">
        <v>203</v>
      </c>
      <c r="F9" s="80">
        <f>F10+F14+F18+F22</f>
        <v>199748</v>
      </c>
      <c r="G9" s="80">
        <f t="shared" ref="G9:H9" si="0">G10+G14+G18+G22</f>
        <v>199747.83000000002</v>
      </c>
      <c r="H9" s="80">
        <f t="shared" si="0"/>
        <v>199747.83000000002</v>
      </c>
      <c r="I9" s="76">
        <f>H9/G9*100</f>
        <v>100</v>
      </c>
    </row>
    <row r="10" spans="2:9" s="50" customFormat="1" ht="30" customHeight="1">
      <c r="B10" s="123" t="s">
        <v>206</v>
      </c>
      <c r="C10" s="124"/>
      <c r="D10" s="125"/>
      <c r="E10" s="73" t="s">
        <v>184</v>
      </c>
      <c r="F10" s="80">
        <f>F11</f>
        <v>78308</v>
      </c>
      <c r="G10" s="80">
        <f t="shared" ref="G10:H11" si="1">G11</f>
        <v>127358.12</v>
      </c>
      <c r="H10" s="80">
        <f t="shared" si="1"/>
        <v>127358.12</v>
      </c>
      <c r="I10" s="76">
        <f t="shared" ref="I10:I70" si="2">H10/G10*100</f>
        <v>100</v>
      </c>
    </row>
    <row r="11" spans="2:9" s="50" customFormat="1" ht="30" customHeight="1">
      <c r="B11" s="126" t="s">
        <v>176</v>
      </c>
      <c r="C11" s="127"/>
      <c r="D11" s="128"/>
      <c r="E11" s="70" t="s">
        <v>185</v>
      </c>
      <c r="F11" s="75">
        <f>F12</f>
        <v>78308</v>
      </c>
      <c r="G11" s="75">
        <f t="shared" si="1"/>
        <v>127358.12</v>
      </c>
      <c r="H11" s="75">
        <f t="shared" si="1"/>
        <v>127358.12</v>
      </c>
      <c r="I11" s="76">
        <f t="shared" si="2"/>
        <v>100</v>
      </c>
    </row>
    <row r="12" spans="2:9" s="50" customFormat="1" ht="30" customHeight="1">
      <c r="B12" s="129">
        <v>3</v>
      </c>
      <c r="C12" s="130"/>
      <c r="D12" s="131"/>
      <c r="E12" s="55" t="s">
        <v>4</v>
      </c>
      <c r="F12" s="75">
        <f>SUM(F13)</f>
        <v>78308</v>
      </c>
      <c r="G12" s="75">
        <f t="shared" ref="G12:H12" si="3">SUM(G13)</f>
        <v>127358.12</v>
      </c>
      <c r="H12" s="75">
        <f t="shared" si="3"/>
        <v>127358.12</v>
      </c>
      <c r="I12" s="76">
        <f t="shared" si="2"/>
        <v>100</v>
      </c>
    </row>
    <row r="13" spans="2:9" s="50" customFormat="1" ht="30" customHeight="1">
      <c r="B13" s="120">
        <v>32</v>
      </c>
      <c r="C13" s="121"/>
      <c r="D13" s="122"/>
      <c r="E13" s="55" t="s">
        <v>13</v>
      </c>
      <c r="F13" s="75">
        <v>78308</v>
      </c>
      <c r="G13" s="76">
        <v>127358.12</v>
      </c>
      <c r="H13" s="76">
        <v>127358.12</v>
      </c>
      <c r="I13" s="76">
        <f t="shared" si="2"/>
        <v>100</v>
      </c>
    </row>
    <row r="14" spans="2:9" s="50" customFormat="1" ht="30" customHeight="1">
      <c r="B14" s="123" t="s">
        <v>213</v>
      </c>
      <c r="C14" s="124"/>
      <c r="D14" s="125"/>
      <c r="E14" s="73" t="s">
        <v>186</v>
      </c>
      <c r="F14" s="80">
        <f>F15</f>
        <v>36500</v>
      </c>
      <c r="G14" s="80">
        <f t="shared" ref="G14:H15" si="4">G15</f>
        <v>26437.57</v>
      </c>
      <c r="H14" s="80">
        <f t="shared" si="4"/>
        <v>26437.57</v>
      </c>
      <c r="I14" s="76">
        <f t="shared" si="2"/>
        <v>100</v>
      </c>
    </row>
    <row r="15" spans="2:9" s="50" customFormat="1" ht="30" customHeight="1">
      <c r="B15" s="126" t="s">
        <v>176</v>
      </c>
      <c r="C15" s="127"/>
      <c r="D15" s="128"/>
      <c r="E15" s="70" t="s">
        <v>185</v>
      </c>
      <c r="F15" s="75">
        <f>F16</f>
        <v>36500</v>
      </c>
      <c r="G15" s="75">
        <f t="shared" si="4"/>
        <v>26437.57</v>
      </c>
      <c r="H15" s="75">
        <f t="shared" si="4"/>
        <v>26437.57</v>
      </c>
      <c r="I15" s="76">
        <f t="shared" si="2"/>
        <v>100</v>
      </c>
    </row>
    <row r="16" spans="2:9" s="50" customFormat="1" ht="30" customHeight="1">
      <c r="B16" s="54">
        <v>4</v>
      </c>
      <c r="C16" s="69"/>
      <c r="D16" s="70"/>
      <c r="E16" s="55" t="s">
        <v>6</v>
      </c>
      <c r="F16" s="75">
        <f>SUM(F17)</f>
        <v>36500</v>
      </c>
      <c r="G16" s="75">
        <f t="shared" ref="G16:H16" si="5">SUM(G17)</f>
        <v>26437.57</v>
      </c>
      <c r="H16" s="75">
        <f t="shared" si="5"/>
        <v>26437.57</v>
      </c>
      <c r="I16" s="76">
        <f t="shared" si="2"/>
        <v>100</v>
      </c>
    </row>
    <row r="17" spans="2:9" s="50" customFormat="1" ht="30" customHeight="1">
      <c r="B17" s="120">
        <v>42</v>
      </c>
      <c r="C17" s="121"/>
      <c r="D17" s="122"/>
      <c r="E17" s="55" t="s">
        <v>134</v>
      </c>
      <c r="F17" s="75">
        <v>36500</v>
      </c>
      <c r="G17" s="76">
        <v>26437.57</v>
      </c>
      <c r="H17" s="76">
        <v>26437.57</v>
      </c>
      <c r="I17" s="76">
        <f t="shared" si="2"/>
        <v>100</v>
      </c>
    </row>
    <row r="18" spans="2:9" s="50" customFormat="1" ht="30" customHeight="1">
      <c r="B18" s="123" t="s">
        <v>214</v>
      </c>
      <c r="C18" s="124"/>
      <c r="D18" s="125"/>
      <c r="E18" s="73" t="s">
        <v>187</v>
      </c>
      <c r="F18" s="80">
        <f>F19</f>
        <v>46450</v>
      </c>
      <c r="G18" s="80">
        <f t="shared" ref="G18:H19" si="6">G19</f>
        <v>0</v>
      </c>
      <c r="H18" s="80">
        <f t="shared" si="6"/>
        <v>0</v>
      </c>
      <c r="I18" s="76" t="e">
        <f t="shared" si="2"/>
        <v>#DIV/0!</v>
      </c>
    </row>
    <row r="19" spans="2:9" s="50" customFormat="1" ht="30" customHeight="1">
      <c r="B19" s="126" t="s">
        <v>176</v>
      </c>
      <c r="C19" s="127"/>
      <c r="D19" s="128"/>
      <c r="E19" s="70" t="s">
        <v>185</v>
      </c>
      <c r="F19" s="75">
        <f>F20</f>
        <v>46450</v>
      </c>
      <c r="G19" s="75">
        <f t="shared" si="6"/>
        <v>0</v>
      </c>
      <c r="H19" s="75">
        <f t="shared" si="6"/>
        <v>0</v>
      </c>
      <c r="I19" s="76" t="e">
        <f t="shared" si="2"/>
        <v>#DIV/0!</v>
      </c>
    </row>
    <row r="20" spans="2:9" s="50" customFormat="1" ht="30" customHeight="1">
      <c r="B20" s="54">
        <v>4</v>
      </c>
      <c r="C20" s="69"/>
      <c r="D20" s="70"/>
      <c r="E20" s="55" t="s">
        <v>6</v>
      </c>
      <c r="F20" s="75">
        <f>SUM(F21)</f>
        <v>46450</v>
      </c>
      <c r="G20" s="75">
        <f t="shared" ref="G20:H20" si="7">SUM(G21)</f>
        <v>0</v>
      </c>
      <c r="H20" s="75">
        <f t="shared" si="7"/>
        <v>0</v>
      </c>
      <c r="I20" s="76" t="e">
        <f t="shared" si="2"/>
        <v>#DIV/0!</v>
      </c>
    </row>
    <row r="21" spans="2:9" s="50" customFormat="1" ht="30" customHeight="1">
      <c r="B21" s="120">
        <v>45</v>
      </c>
      <c r="C21" s="121"/>
      <c r="D21" s="122"/>
      <c r="E21" s="55" t="s">
        <v>146</v>
      </c>
      <c r="F21" s="75">
        <v>46450</v>
      </c>
      <c r="G21" s="76">
        <v>0</v>
      </c>
      <c r="H21" s="76">
        <v>0</v>
      </c>
      <c r="I21" s="76" t="e">
        <f t="shared" si="2"/>
        <v>#DIV/0!</v>
      </c>
    </row>
    <row r="22" spans="2:9" ht="28.5" customHeight="1">
      <c r="B22" s="123" t="s">
        <v>215</v>
      </c>
      <c r="C22" s="124"/>
      <c r="D22" s="125"/>
      <c r="E22" s="73" t="s">
        <v>188</v>
      </c>
      <c r="F22" s="79">
        <f>F23</f>
        <v>38490</v>
      </c>
      <c r="G22" s="79">
        <f t="shared" ref="G22:H22" si="8">G23</f>
        <v>45952.14</v>
      </c>
      <c r="H22" s="79">
        <f t="shared" si="8"/>
        <v>45952.14</v>
      </c>
      <c r="I22" s="76">
        <f t="shared" si="2"/>
        <v>100</v>
      </c>
    </row>
    <row r="23" spans="2:9" ht="27.75" customHeight="1">
      <c r="B23" s="126" t="s">
        <v>176</v>
      </c>
      <c r="C23" s="127"/>
      <c r="D23" s="128"/>
      <c r="E23" s="70" t="s">
        <v>185</v>
      </c>
      <c r="F23" s="77">
        <f>F24+F26</f>
        <v>38490</v>
      </c>
      <c r="G23" s="77">
        <f t="shared" ref="G23:H23" si="9">G24+G26</f>
        <v>45952.14</v>
      </c>
      <c r="H23" s="77">
        <f t="shared" si="9"/>
        <v>45952.14</v>
      </c>
      <c r="I23" s="76">
        <f t="shared" si="2"/>
        <v>100</v>
      </c>
    </row>
    <row r="24" spans="2:9" ht="30.75" customHeight="1">
      <c r="B24" s="54">
        <v>3</v>
      </c>
      <c r="C24" s="69"/>
      <c r="D24" s="70"/>
      <c r="E24" s="55" t="s">
        <v>4</v>
      </c>
      <c r="F24" s="77">
        <f>SUM(F25)</f>
        <v>33180</v>
      </c>
      <c r="G24" s="77">
        <f t="shared" ref="G24:H24" si="10">SUM(G25)</f>
        <v>40642.14</v>
      </c>
      <c r="H24" s="77">
        <f t="shared" si="10"/>
        <v>40642.14</v>
      </c>
      <c r="I24" s="76">
        <f t="shared" si="2"/>
        <v>100</v>
      </c>
    </row>
    <row r="25" spans="2:9" ht="31.5" customHeight="1">
      <c r="B25" s="120">
        <v>32</v>
      </c>
      <c r="C25" s="121"/>
      <c r="D25" s="122"/>
      <c r="E25" s="55" t="s">
        <v>13</v>
      </c>
      <c r="F25" s="77">
        <v>33180</v>
      </c>
      <c r="G25" s="77">
        <v>40642.14</v>
      </c>
      <c r="H25" s="77">
        <v>40642.14</v>
      </c>
      <c r="I25" s="76">
        <f t="shared" si="2"/>
        <v>100</v>
      </c>
    </row>
    <row r="26" spans="2:9" ht="27.75" customHeight="1">
      <c r="B26" s="54">
        <v>4</v>
      </c>
      <c r="C26" s="71"/>
      <c r="D26" s="72"/>
      <c r="E26" s="55" t="s">
        <v>6</v>
      </c>
      <c r="F26" s="77">
        <f>SUM(F27)</f>
        <v>5310</v>
      </c>
      <c r="G26" s="77">
        <f t="shared" ref="G26:H26" si="11">SUM(G27)</f>
        <v>5310</v>
      </c>
      <c r="H26" s="77">
        <f t="shared" si="11"/>
        <v>5310</v>
      </c>
      <c r="I26" s="76">
        <f t="shared" si="2"/>
        <v>100</v>
      </c>
    </row>
    <row r="27" spans="2:9" ht="25.5" customHeight="1">
      <c r="B27" s="120">
        <v>42</v>
      </c>
      <c r="C27" s="121"/>
      <c r="D27" s="122"/>
      <c r="E27" s="55" t="s">
        <v>134</v>
      </c>
      <c r="F27" s="77">
        <v>5310</v>
      </c>
      <c r="G27" s="77">
        <v>5310</v>
      </c>
      <c r="H27" s="77">
        <v>5310</v>
      </c>
      <c r="I27" s="76">
        <f t="shared" si="2"/>
        <v>100</v>
      </c>
    </row>
    <row r="28" spans="2:9" ht="25.5" customHeight="1">
      <c r="B28" s="123" t="s">
        <v>207</v>
      </c>
      <c r="C28" s="124"/>
      <c r="D28" s="125"/>
      <c r="E28" s="73" t="s">
        <v>189</v>
      </c>
      <c r="F28" s="79">
        <f>F29+F33+F40+F45+F68+F81+F85+F89</f>
        <v>5885702</v>
      </c>
      <c r="G28" s="79">
        <f>G29+G33+G40+G45+G68+G81+G85+G89</f>
        <v>6259802.1699999999</v>
      </c>
      <c r="H28" s="79">
        <f>H29+H33+H40+H45+H68+H81+H85+H89</f>
        <v>5992134.1499999994</v>
      </c>
      <c r="I28" s="76">
        <f t="shared" si="2"/>
        <v>95.724017904546642</v>
      </c>
    </row>
    <row r="29" spans="2:9" ht="27.75" customHeight="1">
      <c r="B29" s="123" t="s">
        <v>208</v>
      </c>
      <c r="C29" s="124"/>
      <c r="D29" s="125"/>
      <c r="E29" s="73" t="s">
        <v>190</v>
      </c>
      <c r="F29" s="79">
        <f>F30</f>
        <v>14571</v>
      </c>
      <c r="G29" s="79">
        <f t="shared" ref="G29:H30" si="12">G30</f>
        <v>13459</v>
      </c>
      <c r="H29" s="79">
        <f t="shared" si="12"/>
        <v>13458</v>
      </c>
      <c r="I29" s="76">
        <f t="shared" si="2"/>
        <v>99.992570027490899</v>
      </c>
    </row>
    <row r="30" spans="2:9" ht="26.25" customHeight="1">
      <c r="B30" s="126" t="s">
        <v>177</v>
      </c>
      <c r="C30" s="127"/>
      <c r="D30" s="128"/>
      <c r="E30" s="70" t="s">
        <v>191</v>
      </c>
      <c r="F30" s="77">
        <f>F31</f>
        <v>14571</v>
      </c>
      <c r="G30" s="77">
        <f t="shared" si="12"/>
        <v>13459</v>
      </c>
      <c r="H30" s="77">
        <f t="shared" si="12"/>
        <v>13458</v>
      </c>
      <c r="I30" s="76">
        <f t="shared" si="2"/>
        <v>99.992570027490899</v>
      </c>
    </row>
    <row r="31" spans="2:9" ht="24.75" customHeight="1">
      <c r="B31" s="129">
        <v>3</v>
      </c>
      <c r="C31" s="130"/>
      <c r="D31" s="131"/>
      <c r="E31" s="55" t="s">
        <v>4</v>
      </c>
      <c r="F31" s="77">
        <f>SUM(F32)</f>
        <v>14571</v>
      </c>
      <c r="G31" s="77">
        <f t="shared" ref="G31:H31" si="13">SUM(G32)</f>
        <v>13459</v>
      </c>
      <c r="H31" s="77">
        <f t="shared" si="13"/>
        <v>13458</v>
      </c>
      <c r="I31" s="76">
        <f t="shared" si="2"/>
        <v>99.992570027490899</v>
      </c>
    </row>
    <row r="32" spans="2:9" ht="25.5" customHeight="1">
      <c r="B32" s="120">
        <v>31</v>
      </c>
      <c r="C32" s="121"/>
      <c r="D32" s="122"/>
      <c r="E32" s="55" t="s">
        <v>5</v>
      </c>
      <c r="F32" s="77">
        <v>14571</v>
      </c>
      <c r="G32" s="77">
        <v>13459</v>
      </c>
      <c r="H32" s="77">
        <v>13458</v>
      </c>
      <c r="I32" s="76">
        <f t="shared" si="2"/>
        <v>99.992570027490899</v>
      </c>
    </row>
    <row r="33" spans="2:9" ht="24.75" customHeight="1">
      <c r="B33" s="123" t="s">
        <v>209</v>
      </c>
      <c r="C33" s="124"/>
      <c r="D33" s="125"/>
      <c r="E33" s="73" t="s">
        <v>192</v>
      </c>
      <c r="F33" s="79">
        <f>F34</f>
        <v>20573</v>
      </c>
      <c r="G33" s="79">
        <f t="shared" ref="G33:H33" si="14">G34</f>
        <v>73320</v>
      </c>
      <c r="H33" s="79">
        <f t="shared" si="14"/>
        <v>71910.47</v>
      </c>
      <c r="I33" s="76">
        <f t="shared" si="2"/>
        <v>98.077564102564111</v>
      </c>
    </row>
    <row r="34" spans="2:9" ht="24.75" customHeight="1">
      <c r="B34" s="126" t="s">
        <v>177</v>
      </c>
      <c r="C34" s="127"/>
      <c r="D34" s="128"/>
      <c r="E34" s="70" t="s">
        <v>191</v>
      </c>
      <c r="F34" s="77">
        <f>F35+F38</f>
        <v>20573</v>
      </c>
      <c r="G34" s="77">
        <f t="shared" ref="G34:H34" si="15">G35+G38</f>
        <v>73320</v>
      </c>
      <c r="H34" s="77">
        <f t="shared" si="15"/>
        <v>71910.47</v>
      </c>
      <c r="I34" s="76">
        <f t="shared" si="2"/>
        <v>98.077564102564111</v>
      </c>
    </row>
    <row r="35" spans="2:9" ht="23.25" customHeight="1">
      <c r="B35" s="129">
        <v>3</v>
      </c>
      <c r="C35" s="130"/>
      <c r="D35" s="131"/>
      <c r="E35" s="55" t="s">
        <v>4</v>
      </c>
      <c r="F35" s="77">
        <f>SUM(F36,F37)</f>
        <v>20573</v>
      </c>
      <c r="G35" s="77">
        <f t="shared" ref="G35:H35" si="16">SUM(G36,G37)</f>
        <v>50920</v>
      </c>
      <c r="H35" s="77">
        <f t="shared" si="16"/>
        <v>49510.47</v>
      </c>
      <c r="I35" s="76">
        <f t="shared" si="2"/>
        <v>97.231873527101342</v>
      </c>
    </row>
    <row r="36" spans="2:9" ht="21.75" customHeight="1">
      <c r="B36" s="120">
        <v>31</v>
      </c>
      <c r="C36" s="121"/>
      <c r="D36" s="122"/>
      <c r="E36" s="55" t="s">
        <v>5</v>
      </c>
      <c r="F36" s="77">
        <v>16591</v>
      </c>
      <c r="G36" s="77">
        <v>19170</v>
      </c>
      <c r="H36" s="77">
        <v>17760.47</v>
      </c>
      <c r="I36" s="76">
        <f t="shared" si="2"/>
        <v>92.647209181012002</v>
      </c>
    </row>
    <row r="37" spans="2:9" ht="24.75" customHeight="1">
      <c r="B37" s="120">
        <v>32</v>
      </c>
      <c r="C37" s="121"/>
      <c r="D37" s="122"/>
      <c r="E37" s="55" t="s">
        <v>13</v>
      </c>
      <c r="F37" s="77">
        <v>3982</v>
      </c>
      <c r="G37" s="77">
        <v>31750</v>
      </c>
      <c r="H37" s="77">
        <v>31750</v>
      </c>
      <c r="I37" s="76">
        <f t="shared" si="2"/>
        <v>100</v>
      </c>
    </row>
    <row r="38" spans="2:9" ht="24.75" customHeight="1">
      <c r="B38" s="54">
        <v>4</v>
      </c>
      <c r="C38" s="71"/>
      <c r="D38" s="72"/>
      <c r="E38" s="55" t="s">
        <v>6</v>
      </c>
      <c r="F38" s="77">
        <f>SUM(F39)</f>
        <v>0</v>
      </c>
      <c r="G38" s="77">
        <f>SUM(G39)</f>
        <v>22400</v>
      </c>
      <c r="H38" s="77">
        <f>SUM(H39)</f>
        <v>22400</v>
      </c>
      <c r="I38" s="76">
        <f t="shared" si="2"/>
        <v>100</v>
      </c>
    </row>
    <row r="39" spans="2:9" ht="22.5" customHeight="1">
      <c r="B39" s="120">
        <v>42</v>
      </c>
      <c r="C39" s="121"/>
      <c r="D39" s="122"/>
      <c r="E39" s="55" t="s">
        <v>134</v>
      </c>
      <c r="F39" s="77">
        <v>0</v>
      </c>
      <c r="G39" s="77">
        <v>22400</v>
      </c>
      <c r="H39" s="77">
        <v>22400</v>
      </c>
      <c r="I39" s="76">
        <f t="shared" si="2"/>
        <v>100</v>
      </c>
    </row>
    <row r="40" spans="2:9" ht="22.5" customHeight="1">
      <c r="B40" s="123" t="s">
        <v>210</v>
      </c>
      <c r="C40" s="124"/>
      <c r="D40" s="125"/>
      <c r="E40" s="73" t="s">
        <v>193</v>
      </c>
      <c r="F40" s="79">
        <f>F41</f>
        <v>4833989</v>
      </c>
      <c r="G40" s="79">
        <f t="shared" ref="G40:H41" si="17">G41</f>
        <v>5017324.17</v>
      </c>
      <c r="H40" s="79">
        <f t="shared" si="17"/>
        <v>4828563.79</v>
      </c>
      <c r="I40" s="76">
        <f t="shared" si="2"/>
        <v>96.237827702490279</v>
      </c>
    </row>
    <row r="41" spans="2:9" ht="18.75" customHeight="1">
      <c r="B41" s="126" t="s">
        <v>178</v>
      </c>
      <c r="C41" s="127"/>
      <c r="D41" s="128"/>
      <c r="E41" s="70" t="s">
        <v>194</v>
      </c>
      <c r="F41" s="77">
        <f>F42</f>
        <v>4833989</v>
      </c>
      <c r="G41" s="77">
        <f t="shared" si="17"/>
        <v>5017324.17</v>
      </c>
      <c r="H41" s="77">
        <f t="shared" si="17"/>
        <v>4828563.79</v>
      </c>
      <c r="I41" s="76">
        <f t="shared" si="2"/>
        <v>96.237827702490279</v>
      </c>
    </row>
    <row r="42" spans="2:9" ht="21" customHeight="1">
      <c r="B42" s="129">
        <v>3</v>
      </c>
      <c r="C42" s="130"/>
      <c r="D42" s="131"/>
      <c r="E42" s="55" t="s">
        <v>4</v>
      </c>
      <c r="F42" s="77">
        <f>SUM(F43,F44)</f>
        <v>4833989</v>
      </c>
      <c r="G42" s="77">
        <f t="shared" ref="G42:H42" si="18">SUM(G43,G44)</f>
        <v>5017324.17</v>
      </c>
      <c r="H42" s="77">
        <f t="shared" si="18"/>
        <v>4828563.79</v>
      </c>
      <c r="I42" s="76">
        <f t="shared" si="2"/>
        <v>96.237827702490279</v>
      </c>
    </row>
    <row r="43" spans="2:9" ht="20.25" customHeight="1">
      <c r="B43" s="120">
        <v>31</v>
      </c>
      <c r="C43" s="121"/>
      <c r="D43" s="122"/>
      <c r="E43" s="55" t="s">
        <v>5</v>
      </c>
      <c r="F43" s="77">
        <v>3864459</v>
      </c>
      <c r="G43" s="77">
        <v>4293042</v>
      </c>
      <c r="H43" s="77">
        <v>4197454.88</v>
      </c>
      <c r="I43" s="76">
        <f t="shared" si="2"/>
        <v>97.773440837522656</v>
      </c>
    </row>
    <row r="44" spans="2:9" ht="25.5" customHeight="1">
      <c r="B44" s="120">
        <v>32</v>
      </c>
      <c r="C44" s="121"/>
      <c r="D44" s="122"/>
      <c r="E44" s="55" t="s">
        <v>13</v>
      </c>
      <c r="F44" s="77">
        <v>969530</v>
      </c>
      <c r="G44" s="77">
        <v>724282.17</v>
      </c>
      <c r="H44" s="77">
        <v>631108.91</v>
      </c>
      <c r="I44" s="76">
        <f t="shared" si="2"/>
        <v>87.135778863643708</v>
      </c>
    </row>
    <row r="45" spans="2:9" ht="21" customHeight="1">
      <c r="B45" s="123" t="s">
        <v>211</v>
      </c>
      <c r="C45" s="124"/>
      <c r="D45" s="125"/>
      <c r="E45" s="81" t="s">
        <v>219</v>
      </c>
      <c r="F45" s="79">
        <f>F46+F54+F57+F60+F63</f>
        <v>859770</v>
      </c>
      <c r="G45" s="79">
        <f t="shared" ref="G45:H45" si="19">G46+G54+G57+G60+G63</f>
        <v>941000.00000000012</v>
      </c>
      <c r="H45" s="79">
        <f t="shared" si="19"/>
        <v>880983.49</v>
      </c>
      <c r="I45" s="76">
        <f t="shared" si="2"/>
        <v>93.622049946865033</v>
      </c>
    </row>
    <row r="46" spans="2:9" ht="25.5" customHeight="1">
      <c r="B46" s="126" t="s">
        <v>179</v>
      </c>
      <c r="C46" s="127"/>
      <c r="D46" s="128"/>
      <c r="E46" s="70" t="s">
        <v>195</v>
      </c>
      <c r="F46" s="77">
        <f>F47+F51</f>
        <v>810670</v>
      </c>
      <c r="G46" s="77">
        <f t="shared" ref="G46:H46" si="20">G47+G51</f>
        <v>718000.00000000012</v>
      </c>
      <c r="H46" s="77">
        <f t="shared" si="20"/>
        <v>679697.38</v>
      </c>
      <c r="I46" s="76">
        <f t="shared" si="2"/>
        <v>94.665373259052913</v>
      </c>
    </row>
    <row r="47" spans="2:9" ht="21" customHeight="1">
      <c r="B47" s="129">
        <v>3</v>
      </c>
      <c r="C47" s="130"/>
      <c r="D47" s="131"/>
      <c r="E47" s="55" t="s">
        <v>4</v>
      </c>
      <c r="F47" s="77">
        <f>SUM(F48,F49,F50)</f>
        <v>783080</v>
      </c>
      <c r="G47" s="77">
        <f t="shared" ref="G47:H47" si="21">SUM(G48,G49,G50)</f>
        <v>685217.57000000007</v>
      </c>
      <c r="H47" s="77">
        <f t="shared" si="21"/>
        <v>651463.02</v>
      </c>
      <c r="I47" s="76">
        <f t="shared" si="2"/>
        <v>95.073893099384463</v>
      </c>
    </row>
    <row r="48" spans="2:9" ht="20.25" customHeight="1">
      <c r="B48" s="120">
        <v>31</v>
      </c>
      <c r="C48" s="121"/>
      <c r="D48" s="122"/>
      <c r="E48" s="55" t="s">
        <v>5</v>
      </c>
      <c r="F48" s="77">
        <v>333080</v>
      </c>
      <c r="G48" s="77">
        <v>336580</v>
      </c>
      <c r="H48" s="77">
        <v>325671.48</v>
      </c>
      <c r="I48" s="76">
        <f t="shared" si="2"/>
        <v>96.759011230613808</v>
      </c>
    </row>
    <row r="49" spans="2:9" ht="21" customHeight="1">
      <c r="B49" s="120">
        <v>32</v>
      </c>
      <c r="C49" s="121"/>
      <c r="D49" s="122"/>
      <c r="E49" s="55" t="s">
        <v>13</v>
      </c>
      <c r="F49" s="77">
        <v>441000</v>
      </c>
      <c r="G49" s="77">
        <v>340137.57</v>
      </c>
      <c r="H49" s="77">
        <v>318926.24</v>
      </c>
      <c r="I49" s="76">
        <f t="shared" si="2"/>
        <v>93.763896766828779</v>
      </c>
    </row>
    <row r="50" spans="2:9" ht="21.75" customHeight="1">
      <c r="B50" s="120">
        <v>34</v>
      </c>
      <c r="C50" s="121"/>
      <c r="D50" s="122"/>
      <c r="E50" s="55" t="s">
        <v>129</v>
      </c>
      <c r="F50" s="77">
        <v>9000</v>
      </c>
      <c r="G50" s="77">
        <v>8500</v>
      </c>
      <c r="H50" s="77">
        <v>6865.3</v>
      </c>
      <c r="I50" s="76">
        <f t="shared" si="2"/>
        <v>80.768235294117659</v>
      </c>
    </row>
    <row r="51" spans="2:9" ht="25.5" customHeight="1">
      <c r="B51" s="54">
        <v>4</v>
      </c>
      <c r="C51" s="71"/>
      <c r="D51" s="72"/>
      <c r="E51" s="55" t="s">
        <v>6</v>
      </c>
      <c r="F51" s="77">
        <f>SUM(F52,F53)</f>
        <v>27590</v>
      </c>
      <c r="G51" s="77">
        <f t="shared" ref="G51:H51" si="22">SUM(G52,G53)</f>
        <v>32782.43</v>
      </c>
      <c r="H51" s="77">
        <f t="shared" si="22"/>
        <v>28234.36</v>
      </c>
      <c r="I51" s="76">
        <f t="shared" si="2"/>
        <v>86.126501299629098</v>
      </c>
    </row>
    <row r="52" spans="2:9" ht="25.5">
      <c r="B52" s="120">
        <v>42</v>
      </c>
      <c r="C52" s="121"/>
      <c r="D52" s="122"/>
      <c r="E52" s="55" t="s">
        <v>134</v>
      </c>
      <c r="F52" s="77">
        <v>27590</v>
      </c>
      <c r="G52" s="77">
        <v>26782.43</v>
      </c>
      <c r="H52" s="77">
        <v>23964.85</v>
      </c>
      <c r="I52" s="76">
        <f t="shared" si="2"/>
        <v>89.479744743102103</v>
      </c>
    </row>
    <row r="53" spans="2:9" ht="19.5" customHeight="1">
      <c r="B53" s="120">
        <v>45</v>
      </c>
      <c r="C53" s="121"/>
      <c r="D53" s="122"/>
      <c r="E53" s="55" t="s">
        <v>146</v>
      </c>
      <c r="F53" s="77">
        <v>0</v>
      </c>
      <c r="G53" s="77">
        <v>6000</v>
      </c>
      <c r="H53" s="77">
        <v>4269.51</v>
      </c>
      <c r="I53" s="76">
        <f t="shared" si="2"/>
        <v>71.158500000000004</v>
      </c>
    </row>
    <row r="54" spans="2:9" ht="21" customHeight="1">
      <c r="B54" s="126" t="s">
        <v>178</v>
      </c>
      <c r="C54" s="127"/>
      <c r="D54" s="128"/>
      <c r="E54" s="70" t="s">
        <v>194</v>
      </c>
      <c r="F54" s="77">
        <f>F55</f>
        <v>44500</v>
      </c>
      <c r="G54" s="77">
        <f t="shared" ref="G54:H54" si="23">G55</f>
        <v>70000</v>
      </c>
      <c r="H54" s="77">
        <f t="shared" si="23"/>
        <v>63270.42</v>
      </c>
      <c r="I54" s="76">
        <f t="shared" si="2"/>
        <v>90.386314285714292</v>
      </c>
    </row>
    <row r="55" spans="2:9" ht="21.75" customHeight="1">
      <c r="B55" s="129">
        <v>3</v>
      </c>
      <c r="C55" s="130"/>
      <c r="D55" s="131"/>
      <c r="E55" s="55" t="s">
        <v>4</v>
      </c>
      <c r="F55" s="77">
        <f>SUM(F56)</f>
        <v>44500</v>
      </c>
      <c r="G55" s="77">
        <f t="shared" ref="G55:H55" si="24">SUM(G56)</f>
        <v>70000</v>
      </c>
      <c r="H55" s="77">
        <f t="shared" si="24"/>
        <v>63270.42</v>
      </c>
      <c r="I55" s="76">
        <f t="shared" si="2"/>
        <v>90.386314285714292</v>
      </c>
    </row>
    <row r="56" spans="2:9" ht="21" customHeight="1">
      <c r="B56" s="120">
        <v>31</v>
      </c>
      <c r="C56" s="121"/>
      <c r="D56" s="122"/>
      <c r="E56" s="55" t="s">
        <v>5</v>
      </c>
      <c r="F56" s="77">
        <v>44500</v>
      </c>
      <c r="G56" s="77">
        <v>70000</v>
      </c>
      <c r="H56" s="77">
        <v>63270.42</v>
      </c>
      <c r="I56" s="76">
        <f t="shared" si="2"/>
        <v>90.386314285714292</v>
      </c>
    </row>
    <row r="57" spans="2:9" ht="21.75" customHeight="1">
      <c r="B57" s="126" t="s">
        <v>180</v>
      </c>
      <c r="C57" s="127"/>
      <c r="D57" s="128"/>
      <c r="E57" s="70" t="s">
        <v>196</v>
      </c>
      <c r="F57" s="77">
        <f>F58</f>
        <v>0</v>
      </c>
      <c r="G57" s="77">
        <f t="shared" ref="G57:H57" si="25">G58</f>
        <v>128000</v>
      </c>
      <c r="H57" s="77">
        <f t="shared" si="25"/>
        <v>127826.48</v>
      </c>
      <c r="I57" s="76">
        <f t="shared" si="2"/>
        <v>99.864437499999994</v>
      </c>
    </row>
    <row r="58" spans="2:9" ht="20.25" customHeight="1">
      <c r="B58" s="54">
        <v>4</v>
      </c>
      <c r="C58" s="71"/>
      <c r="D58" s="72"/>
      <c r="E58" s="55" t="s">
        <v>6</v>
      </c>
      <c r="F58" s="77">
        <f>SUM(F59)</f>
        <v>0</v>
      </c>
      <c r="G58" s="77">
        <f t="shared" ref="G58:H58" si="26">SUM(G59)</f>
        <v>128000</v>
      </c>
      <c r="H58" s="77">
        <f t="shared" si="26"/>
        <v>127826.48</v>
      </c>
      <c r="I58" s="76">
        <f t="shared" si="2"/>
        <v>99.864437499999994</v>
      </c>
    </row>
    <row r="59" spans="2:9" ht="20.25" customHeight="1">
      <c r="B59" s="120">
        <v>45</v>
      </c>
      <c r="C59" s="121"/>
      <c r="D59" s="122"/>
      <c r="E59" s="55" t="s">
        <v>146</v>
      </c>
      <c r="F59" s="77">
        <v>0</v>
      </c>
      <c r="G59" s="77">
        <v>128000</v>
      </c>
      <c r="H59" s="77">
        <v>127826.48</v>
      </c>
      <c r="I59" s="76">
        <f t="shared" si="2"/>
        <v>99.864437499999994</v>
      </c>
    </row>
    <row r="60" spans="2:9" ht="21" customHeight="1">
      <c r="B60" s="126" t="s">
        <v>181</v>
      </c>
      <c r="C60" s="127"/>
      <c r="D60" s="128"/>
      <c r="E60" s="70" t="s">
        <v>197</v>
      </c>
      <c r="F60" s="77">
        <f>F61</f>
        <v>4000</v>
      </c>
      <c r="G60" s="77">
        <f t="shared" ref="G60:H60" si="27">G61</f>
        <v>3000</v>
      </c>
      <c r="H60" s="77">
        <f t="shared" si="27"/>
        <v>1832</v>
      </c>
      <c r="I60" s="76">
        <f t="shared" si="2"/>
        <v>61.06666666666667</v>
      </c>
    </row>
    <row r="61" spans="2:9" ht="21" customHeight="1">
      <c r="B61" s="129">
        <v>3</v>
      </c>
      <c r="C61" s="130"/>
      <c r="D61" s="131"/>
      <c r="E61" s="55" t="s">
        <v>4</v>
      </c>
      <c r="F61" s="77">
        <f>SUM(F62)</f>
        <v>4000</v>
      </c>
      <c r="G61" s="77">
        <f t="shared" ref="G61:H61" si="28">SUM(G62)</f>
        <v>3000</v>
      </c>
      <c r="H61" s="77">
        <f t="shared" si="28"/>
        <v>1832</v>
      </c>
      <c r="I61" s="76">
        <f t="shared" si="2"/>
        <v>61.06666666666667</v>
      </c>
    </row>
    <row r="62" spans="2:9" ht="25.5" customHeight="1">
      <c r="B62" s="120">
        <v>32</v>
      </c>
      <c r="C62" s="121"/>
      <c r="D62" s="122"/>
      <c r="E62" s="55" t="s">
        <v>13</v>
      </c>
      <c r="F62" s="77">
        <v>4000</v>
      </c>
      <c r="G62" s="77">
        <v>3000</v>
      </c>
      <c r="H62" s="77">
        <v>1832</v>
      </c>
      <c r="I62" s="76">
        <f t="shared" si="2"/>
        <v>61.06666666666667</v>
      </c>
    </row>
    <row r="63" spans="2:9" ht="22.5" customHeight="1">
      <c r="B63" s="126" t="s">
        <v>182</v>
      </c>
      <c r="C63" s="127"/>
      <c r="D63" s="128"/>
      <c r="E63" s="70" t="s">
        <v>198</v>
      </c>
      <c r="F63" s="77">
        <f>F64+F66</f>
        <v>600</v>
      </c>
      <c r="G63" s="77">
        <f t="shared" ref="G63:H63" si="29">G64+G66</f>
        <v>22000</v>
      </c>
      <c r="H63" s="77">
        <f t="shared" si="29"/>
        <v>8357.2099999999991</v>
      </c>
      <c r="I63" s="76">
        <f t="shared" si="2"/>
        <v>37.987318181818182</v>
      </c>
    </row>
    <row r="64" spans="2:9" ht="21" customHeight="1">
      <c r="B64" s="129">
        <v>3</v>
      </c>
      <c r="C64" s="130"/>
      <c r="D64" s="131"/>
      <c r="E64" s="55" t="s">
        <v>4</v>
      </c>
      <c r="F64" s="77">
        <f>SUM(F65)</f>
        <v>0</v>
      </c>
      <c r="G64" s="77">
        <f t="shared" ref="G64:H64" si="30">SUM(G65)</f>
        <v>22000</v>
      </c>
      <c r="H64" s="77">
        <f t="shared" si="30"/>
        <v>8357.2099999999991</v>
      </c>
      <c r="I64" s="76">
        <f t="shared" si="2"/>
        <v>37.987318181818182</v>
      </c>
    </row>
    <row r="65" spans="2:9" ht="21" customHeight="1">
      <c r="B65" s="120">
        <v>32</v>
      </c>
      <c r="C65" s="121"/>
      <c r="D65" s="122"/>
      <c r="E65" s="55" t="s">
        <v>13</v>
      </c>
      <c r="F65" s="77">
        <v>0</v>
      </c>
      <c r="G65" s="77">
        <v>22000</v>
      </c>
      <c r="H65" s="77">
        <v>8357.2099999999991</v>
      </c>
      <c r="I65" s="76">
        <f t="shared" si="2"/>
        <v>37.987318181818182</v>
      </c>
    </row>
    <row r="66" spans="2:9" ht="21" customHeight="1">
      <c r="B66" s="54">
        <v>4</v>
      </c>
      <c r="C66" s="71"/>
      <c r="D66" s="72"/>
      <c r="E66" s="55" t="s">
        <v>6</v>
      </c>
      <c r="F66" s="77">
        <f>SUM(F67)</f>
        <v>600</v>
      </c>
      <c r="G66" s="77">
        <f t="shared" ref="G66:H66" si="31">SUM(G67)</f>
        <v>0</v>
      </c>
      <c r="H66" s="77">
        <f t="shared" si="31"/>
        <v>0</v>
      </c>
      <c r="I66" s="76" t="e">
        <f t="shared" si="2"/>
        <v>#DIV/0!</v>
      </c>
    </row>
    <row r="67" spans="2:9" ht="25.5" customHeight="1">
      <c r="B67" s="120">
        <v>42</v>
      </c>
      <c r="C67" s="121"/>
      <c r="D67" s="122"/>
      <c r="E67" s="55" t="s">
        <v>134</v>
      </c>
      <c r="F67" s="77">
        <v>600</v>
      </c>
      <c r="G67" s="77">
        <v>0</v>
      </c>
      <c r="H67" s="77">
        <v>0</v>
      </c>
      <c r="I67" s="76" t="e">
        <f t="shared" si="2"/>
        <v>#DIV/0!</v>
      </c>
    </row>
    <row r="68" spans="2:9" ht="21.75" customHeight="1">
      <c r="B68" s="123" t="s">
        <v>212</v>
      </c>
      <c r="C68" s="124"/>
      <c r="D68" s="125"/>
      <c r="E68" s="73" t="s">
        <v>199</v>
      </c>
      <c r="F68" s="79">
        <f>F69+F75</f>
        <v>127600</v>
      </c>
      <c r="G68" s="79">
        <f t="shared" ref="G68:H68" si="32">G69+G75</f>
        <v>185500</v>
      </c>
      <c r="H68" s="79">
        <f t="shared" si="32"/>
        <v>163119.02000000002</v>
      </c>
      <c r="I68" s="76">
        <f t="shared" si="2"/>
        <v>87.93478167115903</v>
      </c>
    </row>
    <row r="69" spans="2:9" ht="21.75" customHeight="1">
      <c r="B69" s="126" t="s">
        <v>180</v>
      </c>
      <c r="C69" s="127"/>
      <c r="D69" s="128"/>
      <c r="E69" s="70" t="s">
        <v>196</v>
      </c>
      <c r="F69" s="77">
        <f>F70+F73</f>
        <v>100300</v>
      </c>
      <c r="G69" s="77">
        <f t="shared" ref="G69:H69" si="33">G70+G73</f>
        <v>99000</v>
      </c>
      <c r="H69" s="77">
        <f t="shared" si="33"/>
        <v>94905.39</v>
      </c>
      <c r="I69" s="76">
        <f t="shared" si="2"/>
        <v>95.864030303030304</v>
      </c>
    </row>
    <row r="70" spans="2:9" ht="22.5" customHeight="1">
      <c r="B70" s="129">
        <v>3</v>
      </c>
      <c r="C70" s="130"/>
      <c r="D70" s="131"/>
      <c r="E70" s="55" t="s">
        <v>4</v>
      </c>
      <c r="F70" s="77">
        <f>SUM(F71,F72)</f>
        <v>100300</v>
      </c>
      <c r="G70" s="77">
        <f t="shared" ref="G70:H70" si="34">SUM(G71,G72)</f>
        <v>88000</v>
      </c>
      <c r="H70" s="77">
        <f t="shared" si="34"/>
        <v>83905.39</v>
      </c>
      <c r="I70" s="76">
        <f t="shared" si="2"/>
        <v>95.347034090909091</v>
      </c>
    </row>
    <row r="71" spans="2:9" ht="21" customHeight="1">
      <c r="B71" s="120">
        <v>31</v>
      </c>
      <c r="C71" s="121"/>
      <c r="D71" s="122"/>
      <c r="E71" s="55" t="s">
        <v>5</v>
      </c>
      <c r="F71" s="77">
        <v>100300</v>
      </c>
      <c r="G71" s="77">
        <v>83000</v>
      </c>
      <c r="H71" s="77">
        <v>79015.39</v>
      </c>
      <c r="I71" s="76">
        <f t="shared" ref="I71:I92" si="35">H71/G71*100</f>
        <v>95.199265060240961</v>
      </c>
    </row>
    <row r="72" spans="2:9" ht="20.25" customHeight="1">
      <c r="B72" s="120">
        <v>32</v>
      </c>
      <c r="C72" s="121"/>
      <c r="D72" s="122"/>
      <c r="E72" s="55" t="s">
        <v>13</v>
      </c>
      <c r="F72" s="77">
        <v>0</v>
      </c>
      <c r="G72" s="77">
        <v>5000</v>
      </c>
      <c r="H72" s="77">
        <v>4890</v>
      </c>
      <c r="I72" s="76">
        <f t="shared" si="35"/>
        <v>97.8</v>
      </c>
    </row>
    <row r="73" spans="2:9" ht="21" customHeight="1">
      <c r="B73" s="54">
        <v>4</v>
      </c>
      <c r="C73" s="71"/>
      <c r="D73" s="72"/>
      <c r="E73" s="55" t="s">
        <v>6</v>
      </c>
      <c r="F73" s="77">
        <f>SUM(F74)</f>
        <v>0</v>
      </c>
      <c r="G73" s="77">
        <f t="shared" ref="G73:H73" si="36">SUM(G74)</f>
        <v>11000</v>
      </c>
      <c r="H73" s="77">
        <f t="shared" si="36"/>
        <v>11000</v>
      </c>
      <c r="I73" s="76">
        <f t="shared" si="35"/>
        <v>100</v>
      </c>
    </row>
    <row r="74" spans="2:9" ht="21" customHeight="1">
      <c r="B74" s="120">
        <v>42</v>
      </c>
      <c r="C74" s="121"/>
      <c r="D74" s="122"/>
      <c r="E74" s="55" t="s">
        <v>134</v>
      </c>
      <c r="F74" s="77">
        <v>0</v>
      </c>
      <c r="G74" s="77">
        <v>11000</v>
      </c>
      <c r="H74" s="77">
        <v>11000</v>
      </c>
      <c r="I74" s="76">
        <f t="shared" si="35"/>
        <v>100</v>
      </c>
    </row>
    <row r="75" spans="2:9" ht="21" customHeight="1">
      <c r="B75" s="126" t="s">
        <v>183</v>
      </c>
      <c r="C75" s="127"/>
      <c r="D75" s="128"/>
      <c r="E75" s="83" t="s">
        <v>200</v>
      </c>
      <c r="F75" s="77">
        <f>F76+F79</f>
        <v>27300</v>
      </c>
      <c r="G75" s="77">
        <f t="shared" ref="G75:H75" si="37">G76+G79</f>
        <v>86500</v>
      </c>
      <c r="H75" s="77">
        <f t="shared" si="37"/>
        <v>68213.63</v>
      </c>
      <c r="I75" s="76">
        <f t="shared" si="35"/>
        <v>78.859687861271681</v>
      </c>
    </row>
    <row r="76" spans="2:9" ht="21" customHeight="1">
      <c r="B76" s="129">
        <v>3</v>
      </c>
      <c r="C76" s="130"/>
      <c r="D76" s="131"/>
      <c r="E76" s="55" t="s">
        <v>4</v>
      </c>
      <c r="F76" s="77">
        <f>SUM(F77,F78)</f>
        <v>27300</v>
      </c>
      <c r="G76" s="77">
        <f>SUM(G77,G78)</f>
        <v>73980</v>
      </c>
      <c r="H76" s="77">
        <f>SUM(H77,H78)</f>
        <v>55735.85</v>
      </c>
      <c r="I76" s="76">
        <f t="shared" si="35"/>
        <v>75.339078129224106</v>
      </c>
    </row>
    <row r="77" spans="2:9" ht="21" customHeight="1">
      <c r="B77" s="120">
        <v>31</v>
      </c>
      <c r="C77" s="121"/>
      <c r="D77" s="122"/>
      <c r="E77" s="55" t="s">
        <v>5</v>
      </c>
      <c r="F77" s="77">
        <v>27300</v>
      </c>
      <c r="G77" s="77">
        <v>72100</v>
      </c>
      <c r="H77" s="77">
        <v>53917.96</v>
      </c>
      <c r="I77" s="76">
        <f t="shared" si="35"/>
        <v>74.782191400832176</v>
      </c>
    </row>
    <row r="78" spans="2:9" ht="21" customHeight="1">
      <c r="B78" s="120">
        <v>32</v>
      </c>
      <c r="C78" s="121"/>
      <c r="D78" s="122"/>
      <c r="E78" s="55" t="s">
        <v>13</v>
      </c>
      <c r="F78" s="77">
        <v>0</v>
      </c>
      <c r="G78" s="77">
        <v>1880</v>
      </c>
      <c r="H78" s="77">
        <v>1817.89</v>
      </c>
      <c r="I78" s="76">
        <f t="shared" si="35"/>
        <v>96.696276595744692</v>
      </c>
    </row>
    <row r="79" spans="2:9" ht="21" customHeight="1">
      <c r="B79" s="84">
        <v>4</v>
      </c>
      <c r="C79" s="85"/>
      <c r="D79" s="86"/>
      <c r="E79" s="82" t="s">
        <v>6</v>
      </c>
      <c r="F79" s="77">
        <f>SUM(F80)</f>
        <v>0</v>
      </c>
      <c r="G79" s="77">
        <f t="shared" ref="G79:H79" si="38">SUM(G80)</f>
        <v>12520</v>
      </c>
      <c r="H79" s="77">
        <f t="shared" si="38"/>
        <v>12477.78</v>
      </c>
      <c r="I79" s="76">
        <f t="shared" si="35"/>
        <v>99.662779552715662</v>
      </c>
    </row>
    <row r="80" spans="2:9" ht="21" customHeight="1">
      <c r="B80" s="74">
        <v>42</v>
      </c>
      <c r="C80" s="71"/>
      <c r="D80" s="72"/>
      <c r="E80" s="55" t="s">
        <v>137</v>
      </c>
      <c r="F80" s="77">
        <v>0</v>
      </c>
      <c r="G80" s="77">
        <v>12520</v>
      </c>
      <c r="H80" s="77">
        <v>12477.78</v>
      </c>
      <c r="I80" s="76">
        <f t="shared" si="35"/>
        <v>99.662779552715662</v>
      </c>
    </row>
    <row r="81" spans="2:9" ht="21.75" customHeight="1">
      <c r="B81" s="123" t="s">
        <v>216</v>
      </c>
      <c r="C81" s="124"/>
      <c r="D81" s="125"/>
      <c r="E81" s="73" t="s">
        <v>204</v>
      </c>
      <c r="F81" s="79">
        <f>F82</f>
        <v>0</v>
      </c>
      <c r="G81" s="79">
        <f t="shared" ref="G81:H83" si="39">G82</f>
        <v>0</v>
      </c>
      <c r="H81" s="79">
        <f t="shared" si="39"/>
        <v>4900.38</v>
      </c>
      <c r="I81" s="76" t="e">
        <f t="shared" si="35"/>
        <v>#DIV/0!</v>
      </c>
    </row>
    <row r="82" spans="2:9" ht="21" customHeight="1">
      <c r="B82" s="126" t="s">
        <v>180</v>
      </c>
      <c r="C82" s="127"/>
      <c r="D82" s="128"/>
      <c r="E82" s="70" t="s">
        <v>196</v>
      </c>
      <c r="F82" s="77">
        <f>F83</f>
        <v>0</v>
      </c>
      <c r="G82" s="77">
        <f t="shared" si="39"/>
        <v>0</v>
      </c>
      <c r="H82" s="77">
        <f t="shared" si="39"/>
        <v>4900.38</v>
      </c>
      <c r="I82" s="76" t="e">
        <f t="shared" si="35"/>
        <v>#DIV/0!</v>
      </c>
    </row>
    <row r="83" spans="2:9" ht="21" customHeight="1">
      <c r="B83" s="129">
        <v>3</v>
      </c>
      <c r="C83" s="130"/>
      <c r="D83" s="131"/>
      <c r="E83" s="55" t="s">
        <v>4</v>
      </c>
      <c r="F83" s="77">
        <f>F84</f>
        <v>0</v>
      </c>
      <c r="G83" s="77">
        <f t="shared" si="39"/>
        <v>0</v>
      </c>
      <c r="H83" s="77">
        <f t="shared" si="39"/>
        <v>4900.38</v>
      </c>
      <c r="I83" s="76" t="e">
        <f t="shared" si="35"/>
        <v>#DIV/0!</v>
      </c>
    </row>
    <row r="84" spans="2:9" ht="21" customHeight="1">
      <c r="B84" s="120">
        <v>32</v>
      </c>
      <c r="C84" s="121"/>
      <c r="D84" s="122"/>
      <c r="E84" s="55" t="s">
        <v>13</v>
      </c>
      <c r="F84" s="77">
        <v>0</v>
      </c>
      <c r="G84" s="77">
        <v>0</v>
      </c>
      <c r="H84" s="77">
        <v>4900.38</v>
      </c>
      <c r="I84" s="76" t="e">
        <f t="shared" si="35"/>
        <v>#DIV/0!</v>
      </c>
    </row>
    <row r="85" spans="2:9" ht="21" customHeight="1">
      <c r="B85" s="123" t="s">
        <v>217</v>
      </c>
      <c r="C85" s="124"/>
      <c r="D85" s="125"/>
      <c r="E85" s="73" t="s">
        <v>201</v>
      </c>
      <c r="F85" s="79">
        <f>F86</f>
        <v>22563</v>
      </c>
      <c r="G85" s="79">
        <f t="shared" ref="G85:H86" si="40">G86</f>
        <v>22563</v>
      </c>
      <c r="H85" s="79">
        <f t="shared" si="40"/>
        <v>22563</v>
      </c>
      <c r="I85" s="76">
        <f t="shared" si="35"/>
        <v>100</v>
      </c>
    </row>
    <row r="86" spans="2:9" ht="21" customHeight="1">
      <c r="B86" s="126" t="s">
        <v>177</v>
      </c>
      <c r="C86" s="127"/>
      <c r="D86" s="128"/>
      <c r="E86" s="70" t="s">
        <v>191</v>
      </c>
      <c r="F86" s="77">
        <f>F87</f>
        <v>22563</v>
      </c>
      <c r="G86" s="77">
        <f t="shared" si="40"/>
        <v>22563</v>
      </c>
      <c r="H86" s="77">
        <f t="shared" si="40"/>
        <v>22563</v>
      </c>
      <c r="I86" s="76">
        <f t="shared" si="35"/>
        <v>100</v>
      </c>
    </row>
    <row r="87" spans="2:9" ht="21" customHeight="1">
      <c r="B87" s="129">
        <v>3</v>
      </c>
      <c r="C87" s="130"/>
      <c r="D87" s="131"/>
      <c r="E87" s="55" t="s">
        <v>4</v>
      </c>
      <c r="F87" s="77">
        <f>SUM(F88)</f>
        <v>22563</v>
      </c>
      <c r="G87" s="77">
        <f t="shared" ref="G87:H87" si="41">SUM(G88)</f>
        <v>22563</v>
      </c>
      <c r="H87" s="77">
        <f t="shared" si="41"/>
        <v>22563</v>
      </c>
      <c r="I87" s="76">
        <f t="shared" si="35"/>
        <v>100</v>
      </c>
    </row>
    <row r="88" spans="2:9" ht="21" customHeight="1">
      <c r="B88" s="120">
        <v>31</v>
      </c>
      <c r="C88" s="121"/>
      <c r="D88" s="122"/>
      <c r="E88" s="55" t="s">
        <v>5</v>
      </c>
      <c r="F88" s="77">
        <v>22563</v>
      </c>
      <c r="G88" s="77">
        <v>22563</v>
      </c>
      <c r="H88" s="77">
        <v>22563</v>
      </c>
      <c r="I88" s="76">
        <f t="shared" si="35"/>
        <v>100</v>
      </c>
    </row>
    <row r="89" spans="2:9" ht="21.75" customHeight="1">
      <c r="B89" s="123" t="s">
        <v>218</v>
      </c>
      <c r="C89" s="124"/>
      <c r="D89" s="125"/>
      <c r="E89" s="73" t="s">
        <v>202</v>
      </c>
      <c r="F89" s="79">
        <f>F90</f>
        <v>6636</v>
      </c>
      <c r="G89" s="79">
        <f t="shared" ref="G89:H90" si="42">G90</f>
        <v>6636</v>
      </c>
      <c r="H89" s="79">
        <f t="shared" si="42"/>
        <v>6636</v>
      </c>
      <c r="I89" s="76">
        <f t="shared" si="35"/>
        <v>100</v>
      </c>
    </row>
    <row r="90" spans="2:9" ht="21.75" customHeight="1">
      <c r="B90" s="126" t="s">
        <v>177</v>
      </c>
      <c r="C90" s="127"/>
      <c r="D90" s="128"/>
      <c r="E90" s="70" t="s">
        <v>191</v>
      </c>
      <c r="F90" s="77">
        <f>F91</f>
        <v>6636</v>
      </c>
      <c r="G90" s="77">
        <f t="shared" si="42"/>
        <v>6636</v>
      </c>
      <c r="H90" s="77">
        <f t="shared" si="42"/>
        <v>6636</v>
      </c>
      <c r="I90" s="76">
        <f t="shared" si="35"/>
        <v>100</v>
      </c>
    </row>
    <row r="91" spans="2:9" ht="21" customHeight="1">
      <c r="B91" s="129">
        <v>3</v>
      </c>
      <c r="C91" s="130"/>
      <c r="D91" s="131"/>
      <c r="E91" s="55" t="s">
        <v>4</v>
      </c>
      <c r="F91" s="77">
        <f>SUM(F92)</f>
        <v>6636</v>
      </c>
      <c r="G91" s="77">
        <f t="shared" ref="G91:H91" si="43">SUM(G92)</f>
        <v>6636</v>
      </c>
      <c r="H91" s="77">
        <f t="shared" si="43"/>
        <v>6636</v>
      </c>
      <c r="I91" s="76">
        <f t="shared" si="35"/>
        <v>100</v>
      </c>
    </row>
    <row r="92" spans="2:9" ht="20.25" customHeight="1">
      <c r="B92" s="120">
        <v>31</v>
      </c>
      <c r="C92" s="121"/>
      <c r="D92" s="122"/>
      <c r="E92" s="55" t="s">
        <v>5</v>
      </c>
      <c r="F92" s="77">
        <v>6636</v>
      </c>
      <c r="G92" s="77">
        <v>6636</v>
      </c>
      <c r="H92" s="77">
        <v>6636</v>
      </c>
      <c r="I92" s="76">
        <f t="shared" si="35"/>
        <v>100</v>
      </c>
    </row>
    <row r="95" spans="2:9">
      <c r="F95" s="78">
        <f>F9+F28</f>
        <v>6085450</v>
      </c>
      <c r="G95" s="78">
        <f t="shared" ref="G95:H95" si="44">G9+G28</f>
        <v>6459550</v>
      </c>
      <c r="H95" s="78">
        <f t="shared" si="44"/>
        <v>6191881.9799999995</v>
      </c>
      <c r="I95" s="78"/>
    </row>
  </sheetData>
  <mergeCells count="78">
    <mergeCell ref="B9:D9"/>
    <mergeCell ref="B10:D10"/>
    <mergeCell ref="B12:D12"/>
    <mergeCell ref="B14:D14"/>
    <mergeCell ref="B2:I2"/>
    <mergeCell ref="B11:D11"/>
    <mergeCell ref="B13:D13"/>
    <mergeCell ref="B4:I4"/>
    <mergeCell ref="B6:E6"/>
    <mergeCell ref="B7:E7"/>
    <mergeCell ref="B8:D8"/>
    <mergeCell ref="B17:D17"/>
    <mergeCell ref="B18:D18"/>
    <mergeCell ref="B19:D19"/>
    <mergeCell ref="B21:D21"/>
    <mergeCell ref="B15:D15"/>
    <mergeCell ref="B22:D22"/>
    <mergeCell ref="B23:D23"/>
    <mergeCell ref="B25:D25"/>
    <mergeCell ref="B27:D27"/>
    <mergeCell ref="B28:D28"/>
    <mergeCell ref="B29:D29"/>
    <mergeCell ref="B30:D30"/>
    <mergeCell ref="B31:D31"/>
    <mergeCell ref="B32:D32"/>
    <mergeCell ref="B33:D33"/>
    <mergeCell ref="B40:D40"/>
    <mergeCell ref="B41:D41"/>
    <mergeCell ref="B42:D42"/>
    <mergeCell ref="B34:D34"/>
    <mergeCell ref="B35:D35"/>
    <mergeCell ref="B36:D36"/>
    <mergeCell ref="B37:D37"/>
    <mergeCell ref="B39:D39"/>
    <mergeCell ref="B43:D43"/>
    <mergeCell ref="B44:D44"/>
    <mergeCell ref="B45:D45"/>
    <mergeCell ref="B46:D46"/>
    <mergeCell ref="B47:D47"/>
    <mergeCell ref="B48:D48"/>
    <mergeCell ref="B49:D49"/>
    <mergeCell ref="B50:D50"/>
    <mergeCell ref="B52:D52"/>
    <mergeCell ref="B53:D53"/>
    <mergeCell ref="B54:D54"/>
    <mergeCell ref="B55:D55"/>
    <mergeCell ref="B56:D56"/>
    <mergeCell ref="B57:D57"/>
    <mergeCell ref="B59:D59"/>
    <mergeCell ref="B60:D60"/>
    <mergeCell ref="B61:D61"/>
    <mergeCell ref="B62:D62"/>
    <mergeCell ref="B63:D63"/>
    <mergeCell ref="B64:D64"/>
    <mergeCell ref="B65:D65"/>
    <mergeCell ref="B67:D67"/>
    <mergeCell ref="B68:D68"/>
    <mergeCell ref="B69:D69"/>
    <mergeCell ref="B70:D70"/>
    <mergeCell ref="B71:D71"/>
    <mergeCell ref="B72:D72"/>
    <mergeCell ref="B74:D74"/>
    <mergeCell ref="B75:D75"/>
    <mergeCell ref="B76:D76"/>
    <mergeCell ref="B77:D77"/>
    <mergeCell ref="B78:D78"/>
    <mergeCell ref="B85:D85"/>
    <mergeCell ref="B86:D86"/>
    <mergeCell ref="B87:D87"/>
    <mergeCell ref="B81:D81"/>
    <mergeCell ref="B82:D82"/>
    <mergeCell ref="B83:D83"/>
    <mergeCell ref="B84:D84"/>
    <mergeCell ref="B88:D88"/>
    <mergeCell ref="B89:D89"/>
    <mergeCell ref="B90:D90"/>
    <mergeCell ref="B91:D91"/>
    <mergeCell ref="B92:D92"/>
  </mergeCells>
  <pageMargins left="0.7" right="0.7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2024-02-13T13:30:06Z</cp:lastPrinted>
  <dcterms:created xsi:type="dcterms:W3CDTF">2022-08-12T12:51:27Z</dcterms:created>
  <dcterms:modified xsi:type="dcterms:W3CDTF">2024-03-13T07:25:58Z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